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Z:\CHMIC\Marketing Team\Tools &amp; Resources\Flip Analyzers\"/>
    </mc:Choice>
  </mc:AlternateContent>
  <xr:revisionPtr revIDLastSave="0" documentId="13_ncr:1_{8BB3D9E6-A745-4D95-8957-1FF14185CA72}" xr6:coauthVersionLast="47" xr6:coauthVersionMax="47" xr10:uidLastSave="{00000000-0000-0000-0000-000000000000}"/>
  <bookViews>
    <workbookView xWindow="28680" yWindow="-120" windowWidth="29040" windowHeight="15720" firstSheet="1" activeTab="4" xr2:uid="{00000000-000D-0000-FFFF-FFFF00000000}"/>
  </bookViews>
  <sheets>
    <sheet name="Title" sheetId="7" state="hidden" r:id="rId1"/>
    <sheet name="Instructions" sheetId="3" r:id="rId2"/>
    <sheet name="Flip - Sales Price" sheetId="6" state="hidden" r:id="rId3"/>
    <sheet name="Flip - Collateral $0 Down" sheetId="10" state="hidden" r:id="rId4"/>
    <sheet name="Flip - Profit" sheetId="11" r:id="rId5"/>
    <sheet name="Reno Budget Worksheet" sheetId="8" r:id="rId6"/>
    <sheet name="Data sheet" sheetId="5" state="hidden" r:id="rId7"/>
  </sheets>
  <externalReferences>
    <externalReference r:id="rId8"/>
    <externalReference r:id="rId9"/>
  </externalReferences>
  <definedNames>
    <definedName name="Overage" localSheetId="3">'[1]Reno Budget Worksheet'!#REF!</definedName>
    <definedName name="Overage" localSheetId="4">'[1]Reno Budget Worksheet'!#REF!</definedName>
    <definedName name="Overage">'Reno Budget Worksheet'!#REF!</definedName>
    <definedName name="_xlnm.Print_Area" localSheetId="3">'Flip - Collateral $0 Down'!$A$1:$BA$75</definedName>
    <definedName name="_xlnm.Print_Area" localSheetId="4">'Flip - Profit'!$A$1:$BA$75</definedName>
    <definedName name="_xlnm.Print_Area" localSheetId="2">'Flip - Sales Price'!$A$1:$BA$75</definedName>
    <definedName name="_xlnm.Print_Area" localSheetId="1">Instructions!$A$1:$AR$108</definedName>
    <definedName name="_xlnm.Print_Area" localSheetId="0">Title!$C$5:$S$20</definedName>
    <definedName name="Property_Type">[2]Data!$B$3:$B$15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E62" i="11" l="1"/>
  <c r="I60" i="11"/>
  <c r="BF59" i="11"/>
  <c r="BD37" i="11" s="1"/>
  <c r="BE54" i="11"/>
  <c r="BE57" i="11" s="1"/>
  <c r="BE59" i="11" s="1"/>
  <c r="X46" i="11"/>
  <c r="AV42" i="11" s="1"/>
  <c r="J44" i="11"/>
  <c r="AT28" i="11" s="1"/>
  <c r="AP35" i="11"/>
  <c r="AX27" i="11" s="1"/>
  <c r="AX34" i="11"/>
  <c r="AX33" i="11"/>
  <c r="AX31" i="11"/>
  <c r="J31" i="11"/>
  <c r="J35" i="11" s="1"/>
  <c r="AX30" i="11"/>
  <c r="AX29" i="11"/>
  <c r="AX28" i="11"/>
  <c r="AX25" i="11"/>
  <c r="Z25" i="11"/>
  <c r="Z35" i="11" s="1"/>
  <c r="I58" i="11" s="1"/>
  <c r="AQ48" i="10"/>
  <c r="BF59" i="10"/>
  <c r="BD38" i="10" s="1"/>
  <c r="BE39" i="10"/>
  <c r="J31" i="10"/>
  <c r="J35" i="10" s="1"/>
  <c r="I52" i="10" s="1"/>
  <c r="J44" i="10"/>
  <c r="AT33" i="10" s="1"/>
  <c r="X48" i="10"/>
  <c r="BE68" i="10"/>
  <c r="AJ49" i="10"/>
  <c r="Z25" i="10"/>
  <c r="Z35" i="10" s="1"/>
  <c r="I58" i="10" s="1"/>
  <c r="BE62" i="10"/>
  <c r="BE54" i="10"/>
  <c r="BE57" i="10" s="1"/>
  <c r="BE59" i="10" s="1"/>
  <c r="AP35" i="10"/>
  <c r="AX32" i="10"/>
  <c r="AX30" i="10"/>
  <c r="AX28" i="10"/>
  <c r="AX26" i="10"/>
  <c r="AX33" i="10"/>
  <c r="AX31" i="10"/>
  <c r="AX29" i="10"/>
  <c r="AX27" i="10"/>
  <c r="AX25" i="10"/>
  <c r="AX34" i="10"/>
  <c r="AX35" i="10"/>
  <c r="BB45" i="6"/>
  <c r="Z25" i="6"/>
  <c r="J31" i="6"/>
  <c r="X46" i="6"/>
  <c r="E23" i="5"/>
  <c r="Z35" i="6"/>
  <c r="I58" i="6"/>
  <c r="E33" i="5"/>
  <c r="I60" i="6"/>
  <c r="E34" i="5"/>
  <c r="E24" i="5"/>
  <c r="J44" i="6"/>
  <c r="AT30" i="6"/>
  <c r="AP35" i="6"/>
  <c r="AX32" i="6"/>
  <c r="J35" i="6"/>
  <c r="AX26" i="6"/>
  <c r="AX29" i="6"/>
  <c r="AX31" i="6"/>
  <c r="AX27" i="6"/>
  <c r="AX25" i="6"/>
  <c r="AX30" i="6"/>
  <c r="AX34" i="6"/>
  <c r="I52" i="6"/>
  <c r="E30" i="5"/>
  <c r="AT29" i="6"/>
  <c r="AT27" i="6"/>
  <c r="E21" i="5"/>
  <c r="AX28" i="6"/>
  <c r="AT26" i="6"/>
  <c r="AT28" i="6"/>
  <c r="AT31" i="6"/>
  <c r="AX33" i="6"/>
  <c r="H70" i="6"/>
  <c r="AT32" i="6"/>
  <c r="AT33" i="6"/>
  <c r="AT25" i="6"/>
  <c r="H72" i="6"/>
  <c r="AT34" i="6"/>
  <c r="E22" i="5"/>
  <c r="AV42" i="6"/>
  <c r="BB42" i="6"/>
  <c r="AJ44" i="6"/>
  <c r="AR62" i="6"/>
  <c r="AX35" i="6"/>
  <c r="AT35" i="6"/>
  <c r="AJ46" i="6"/>
  <c r="M70" i="6"/>
  <c r="R70" i="6"/>
  <c r="AQ70" i="6"/>
  <c r="AV46" i="6"/>
  <c r="I56" i="6"/>
  <c r="E32" i="5"/>
  <c r="W72" i="6"/>
  <c r="M72" i="6"/>
  <c r="R72" i="6"/>
  <c r="AQ72" i="6"/>
  <c r="AV44" i="6"/>
  <c r="AR54" i="6"/>
  <c r="W70" i="6"/>
  <c r="I54" i="6"/>
  <c r="AL70" i="6"/>
  <c r="AL72" i="6"/>
  <c r="E31" i="5"/>
  <c r="I62" i="6"/>
  <c r="AR60" i="6"/>
  <c r="AB72" i="6"/>
  <c r="AG72" i="6"/>
  <c r="AB70" i="6"/>
  <c r="AG70" i="6"/>
  <c r="AR52" i="6"/>
  <c r="E35" i="5"/>
  <c r="F31" i="5"/>
  <c r="F35" i="5"/>
  <c r="F30" i="5"/>
  <c r="F34" i="5"/>
  <c r="F33" i="5"/>
  <c r="F32" i="5"/>
  <c r="AR56" i="6"/>
  <c r="AR58" i="6"/>
  <c r="E20" i="5"/>
  <c r="E25" i="5"/>
  <c r="F22" i="5"/>
  <c r="F25" i="5"/>
  <c r="F23" i="5"/>
  <c r="F24" i="5"/>
  <c r="F21" i="5"/>
  <c r="F20" i="5"/>
  <c r="I60" i="10"/>
  <c r="AT30" i="11" l="1"/>
  <c r="AT33" i="11"/>
  <c r="AT26" i="11"/>
  <c r="AT34" i="11"/>
  <c r="AT31" i="11"/>
  <c r="AT25" i="11"/>
  <c r="AT32" i="11"/>
  <c r="AT27" i="11"/>
  <c r="AT29" i="11"/>
  <c r="BE65" i="11"/>
  <c r="AJ44" i="11"/>
  <c r="M72" i="11" s="1"/>
  <c r="I52" i="11"/>
  <c r="AJ46" i="11"/>
  <c r="BE63" i="11"/>
  <c r="BE66" i="11" s="1"/>
  <c r="H72" i="11"/>
  <c r="AX26" i="11"/>
  <c r="AX32" i="11"/>
  <c r="H70" i="11"/>
  <c r="H72" i="10"/>
  <c r="AT32" i="10"/>
  <c r="AT31" i="10"/>
  <c r="AT30" i="10"/>
  <c r="AT28" i="10"/>
  <c r="AT29" i="10"/>
  <c r="AT27" i="10"/>
  <c r="AT26" i="10"/>
  <c r="H70" i="10"/>
  <c r="X46" i="10"/>
  <c r="AV42" i="10" s="1"/>
  <c r="AT25" i="10"/>
  <c r="AT34" i="10"/>
  <c r="W72" i="11" l="1"/>
  <c r="AT35" i="11"/>
  <c r="W70" i="11"/>
  <c r="BE67" i="11"/>
  <c r="R72" i="11"/>
  <c r="AV44" i="11"/>
  <c r="AV46" i="11"/>
  <c r="I56" i="11" s="1"/>
  <c r="AR62" i="11"/>
  <c r="AX35" i="11"/>
  <c r="M70" i="11"/>
  <c r="R70" i="11" s="1"/>
  <c r="AT35" i="10"/>
  <c r="I54" i="10" s="1"/>
  <c r="BE65" i="10"/>
  <c r="BE63" i="10"/>
  <c r="BE66" i="10" s="1"/>
  <c r="AJ46" i="10"/>
  <c r="AJ48" i="10" s="1"/>
  <c r="AJ44" i="10"/>
  <c r="I62" i="11" l="1"/>
  <c r="AR60" i="11" s="1"/>
  <c r="I54" i="11"/>
  <c r="AR54" i="11"/>
  <c r="BE60" i="11" s="1"/>
  <c r="AQ70" i="11"/>
  <c r="AL70" i="11"/>
  <c r="AQ72" i="11"/>
  <c r="AL72" i="11"/>
  <c r="BE67" i="10"/>
  <c r="AV44" i="10"/>
  <c r="W72" i="10"/>
  <c r="AR62" i="10"/>
  <c r="W70" i="10"/>
  <c r="AV46" i="10"/>
  <c r="I56" i="10" s="1"/>
  <c r="I62" i="10" s="1"/>
  <c r="M72" i="10"/>
  <c r="R72" i="10" s="1"/>
  <c r="M70" i="10"/>
  <c r="R70" i="10" s="1"/>
  <c r="BV22" i="11" l="1"/>
  <c r="BV30" i="11"/>
  <c r="BV24" i="11"/>
  <c r="BV28" i="11"/>
  <c r="BV26" i="11"/>
  <c r="AR52" i="11"/>
  <c r="AR58" i="11" s="1"/>
  <c r="AG72" i="11"/>
  <c r="AB72" i="11"/>
  <c r="AG70" i="11"/>
  <c r="AB70" i="11"/>
  <c r="AR54" i="10"/>
  <c r="BE60" i="10" s="1"/>
  <c r="AL70" i="10"/>
  <c r="AQ70" i="10"/>
  <c r="AL72" i="10"/>
  <c r="AQ72" i="10"/>
  <c r="AR60" i="10"/>
  <c r="AR52" i="10"/>
  <c r="AR56" i="11" l="1"/>
  <c r="AD48" i="10"/>
  <c r="R48" i="10" s="1"/>
  <c r="AR56" i="10"/>
  <c r="AR58" i="10"/>
  <c r="AB72" i="10"/>
  <c r="AG72" i="10"/>
  <c r="AB70" i="10"/>
  <c r="AG7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Melanie Hendrix</author>
    <author>Dean Koeller</author>
  </authors>
  <commentList>
    <comment ref="A1" authorId="0" shapeId="0" xr:uid="{00000000-0006-0000-0300-000001000000}">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00000000-0006-0000-0300-000002000000}">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00000000-0006-0000-0300-000003000000}">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00000000-0006-0000-0300-000004000000}">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00000000-0006-0000-0300-000005000000}">
      <text>
        <r>
          <rPr>
            <b/>
            <u/>
            <sz val="14"/>
            <color indexed="81"/>
            <rFont val="Calibri"/>
            <family val="2"/>
          </rPr>
          <t>Real Estate Commissions</t>
        </r>
        <r>
          <rPr>
            <sz val="9"/>
            <color indexed="81"/>
            <rFont val="Tahoma"/>
            <family val="2"/>
          </rPr>
          <t xml:space="preserve">
The real estate agent fee in Ontario is 5%. The commission is usually split evenly between the seller's agent and buyer's agent - typically 2.5% to the seller's agent and 2.5% to the buyer's agent.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00000000-0006-0000-0300-000006000000}">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00000000-0006-0000-0300-000007000000}">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00000000-0006-0000-0300-000008000000}">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00000000-0006-0000-0300-000009000000}">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00000000-0006-0000-0300-00000A000000}">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00000000-0006-0000-0300-00000B000000}">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00000000-0006-0000-0300-00000C000000}">
      <text>
        <r>
          <rPr>
            <b/>
            <u/>
            <sz val="14"/>
            <color indexed="81"/>
            <rFont val="Calibri"/>
            <family val="2"/>
          </rPr>
          <t>Ontario Land Transfer Tax</t>
        </r>
        <r>
          <rPr>
            <sz val="9"/>
            <color indexed="81"/>
            <rFont val="Tahoma"/>
            <family val="2"/>
          </rPr>
          <t xml:space="preserve">
Approximately:
- Amounts up to and including $55,000 of the purchase price: tax rate is 0.5%. 
- Amounts exceeding $55,000, up to and including $250,000 of the purchase price: marginal tax rate is 1.0%. 
- Amounts exceeding $250,000, up to and including $400,000 of the purchase price: marginal tax rate is 1.5%.
- Amounts exceeding $400,000 of the purchase price: marginal tax rate is 2%.
Check with your Realtor or lawyer for information on land transfer tax in the province you are operating in.</t>
        </r>
      </text>
    </comment>
    <comment ref="J32" authorId="0" shapeId="0" xr:uid="{00000000-0006-0000-0300-00000D000000}">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33" authorId="2" shapeId="0" xr:uid="{9824C18E-1EAC-4880-BE7C-F3B5C5583D9A}">
      <text>
        <r>
          <rPr>
            <sz val="9"/>
            <color indexed="81"/>
            <rFont val="Tahoma"/>
            <family val="2"/>
          </rPr>
          <t>If purchasing a home in Toronto, there is an additional municipal land transfer tax.
Toronto's Land Transfer Tax applies within the following boundaries: Steeles Avenue as the North border, Etobicoke as the West border, Scarborough as the East border and Lake Ontario as the South border.
Toronto's Municipal Land Transfer Tax (MLTT) is calculated the same as Ontario's Land Transfer Tax.</t>
        </r>
      </text>
    </comment>
    <comment ref="J40" authorId="0" shapeId="0" xr:uid="{00000000-0006-0000-0300-00000E000000}">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00000000-0006-0000-0300-00000F000000}">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0000000-0006-0000-0300-000010000000}">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X44" authorId="0" shapeId="0" xr:uid="{00000000-0006-0000-0300-000011000000}">
      <text>
        <r>
          <rPr>
            <b/>
            <u/>
            <sz val="14"/>
            <color indexed="81"/>
            <rFont val="Calibri"/>
            <family val="2"/>
          </rPr>
          <t>Down Payment Requirements</t>
        </r>
        <r>
          <rPr>
            <sz val="9"/>
            <color indexed="81"/>
            <rFont val="Tahoma"/>
            <family val="2"/>
          </rPr>
          <t xml:space="preserve">
When you finance with Calvert Home Mortgage your minimum down payment is $20,000.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00000000-0006-0000-0300-000012000000}">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00000000-0006-0000-0300-000013000000}">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3" shapeId="0" xr:uid="{00000000-0006-0000-0300-000014000000}">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00000000-0006-0000-0300-000015000000}">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00000000-0006-0000-0300-000016000000}">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00000000-0006-0000-0300-000017000000}">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AR60" authorId="0" shapeId="0" xr:uid="{00000000-0006-0000-0300-000018000000}">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00000000-0006-0000-0300-000019000000}">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00000000-0006-0000-0300-00001A000000}">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00000000-0006-0000-0300-00001B00000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00000000-0006-0000-0300-00001C000000}">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00000000-0006-0000-0300-00001D000000}">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Melanie Hendrix</author>
    <author>Bakul Patel - Calvert Home Mortgage Inv. Corp.</author>
    <author>Dean Koeller</author>
  </authors>
  <commentList>
    <comment ref="A1" authorId="0" shapeId="0" xr:uid="{00000000-0006-0000-0300-000001000000}">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00000000-0006-0000-0300-000002000000}">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00000000-0006-0000-0300-000003000000}">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00000000-0006-0000-0300-000004000000}">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00000000-0006-0000-0300-000005000000}">
      <text>
        <r>
          <rPr>
            <b/>
            <u/>
            <sz val="14"/>
            <color indexed="81"/>
            <rFont val="Calibri"/>
            <family val="2"/>
          </rPr>
          <t>Real Estate Commissions</t>
        </r>
        <r>
          <rPr>
            <sz val="9"/>
            <color indexed="81"/>
            <rFont val="Tahoma"/>
            <family val="2"/>
          </rPr>
          <t xml:space="preserve">
The real estate agent fee in Ontario is 5%. The commission is usually split evenly between the seller's agent and buyer's agent - typically 2.5% to the seller's agent and 2.5% to the buyer's agent.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00000000-0006-0000-0300-000006000000}">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00000000-0006-0000-0300-000007000000}">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00000000-0006-0000-0300-000008000000}">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00000000-0006-0000-0300-000009000000}">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00000000-0006-0000-0300-00000A000000}">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00000000-0006-0000-0300-00000B000000}">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00000000-0006-0000-0300-00000C000000}">
      <text>
        <r>
          <rPr>
            <b/>
            <u/>
            <sz val="14"/>
            <color indexed="81"/>
            <rFont val="Calibri"/>
            <family val="2"/>
          </rPr>
          <t>Ontario Land Transfer Tax</t>
        </r>
        <r>
          <rPr>
            <sz val="9"/>
            <color indexed="81"/>
            <rFont val="Tahoma"/>
            <family val="2"/>
          </rPr>
          <t xml:space="preserve">
Approximately:
- Amounts up to and including $55,000 of the purchase price: tax rate is 0.5%. 
- Amounts exceeding $55,000, up to and including $250,000 of the purchase price: marginal tax rate is 1.0%. 
- Amounts exceeding $250,000, up to and including $400,000 of the purchase price: marginal tax rate is 1.5%.
- Amounts exceeding $400,000 of the purchase price: marginal tax rate is 2%.
Check with your Realtor or lawyer for information on land transfer tax in the province you are operating in.</t>
        </r>
      </text>
    </comment>
    <comment ref="J32" authorId="0" shapeId="0" xr:uid="{00000000-0006-0000-0300-00000D000000}">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33" authorId="2" shapeId="0" xr:uid="{9824C18E-1EAC-4880-BE7C-F3B5C5583D9A}">
      <text>
        <r>
          <rPr>
            <sz val="9"/>
            <color indexed="81"/>
            <rFont val="Tahoma"/>
            <family val="2"/>
          </rPr>
          <t>If purchasing a home in Toronto, there is an additional municipal land transfer tax.
Toronto's Land Transfer Tax applies within the following boundaries: Steeles Avenue as the North border, Etobicoke as the West border, Scarborough as the East border and Lake Ontario as the South border.
Toronto's Municipal Land Transfer Tax (MLTT) is calculated the same as Ontario's Land Transfer Tax.</t>
        </r>
      </text>
    </comment>
    <comment ref="J40" authorId="0" shapeId="0" xr:uid="{00000000-0006-0000-0300-00000E000000}">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00000000-0006-0000-0300-00000F000000}">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0000000-0006-0000-0300-000010000000}">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BC43" authorId="3" shapeId="0" xr:uid="{CB48FBAC-B366-4DB5-B4C3-E686EC6A6783}">
      <text>
        <r>
          <rPr>
            <b/>
            <sz val="9"/>
            <color indexed="81"/>
            <rFont val="Tahoma"/>
            <family val="2"/>
          </rPr>
          <t xml:space="preserve">Minimum $40,000
</t>
        </r>
      </text>
    </comment>
    <comment ref="X44" authorId="0" shapeId="0" xr:uid="{00000000-0006-0000-0300-000011000000}">
      <text>
        <r>
          <rPr>
            <b/>
            <u/>
            <sz val="14"/>
            <color indexed="81"/>
            <rFont val="Calibri"/>
            <family val="2"/>
          </rPr>
          <t>Down Payment Requirements</t>
        </r>
        <r>
          <rPr>
            <sz val="9"/>
            <color indexed="81"/>
            <rFont val="Tahoma"/>
            <family val="2"/>
          </rPr>
          <t xml:space="preserve">
When you finance with Calvert Home Mortgage your minimum down payment is $20,000.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00000000-0006-0000-0300-000012000000}">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00000000-0006-0000-0300-000013000000}">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4" shapeId="0" xr:uid="{00000000-0006-0000-0300-000014000000}">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00000000-0006-0000-0300-000015000000}">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00000000-0006-0000-0300-000016000000}">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00000000-0006-0000-0300-000017000000}">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BE58" authorId="3" shapeId="0" xr:uid="{FEEC4BD8-2D60-45BC-A694-AC8C58C9407D}">
      <text>
        <r>
          <rPr>
            <b/>
            <sz val="9"/>
            <color indexed="81"/>
            <rFont val="Tahoma"/>
            <family val="2"/>
          </rPr>
          <t xml:space="preserve">Added to Net Mortgage in Section F.
</t>
        </r>
      </text>
    </comment>
    <comment ref="BE59" authorId="3" shapeId="0" xr:uid="{9C75A439-E591-4D59-871E-24D6E40CC8D9}">
      <text>
        <r>
          <rPr>
            <b/>
            <sz val="9"/>
            <color indexed="81"/>
            <rFont val="Tahoma"/>
            <family val="2"/>
          </rPr>
          <t xml:space="preserve">Cosidered as secured down payment.  Base Interest Rate on this amount.
</t>
        </r>
      </text>
    </comment>
    <comment ref="BF59" authorId="3" shapeId="0" xr:uid="{F1D121AF-B086-4C48-B41A-F92D6FAAB918}">
      <text>
        <r>
          <rPr>
            <b/>
            <sz val="9"/>
            <color indexed="81"/>
            <rFont val="Tahoma"/>
            <family val="2"/>
          </rPr>
          <t xml:space="preserve">Based on Purchase Price. Used to determine Interest Rate (simple)
</t>
        </r>
      </text>
    </comment>
    <comment ref="AR60" authorId="0" shapeId="0" xr:uid="{00000000-0006-0000-0300-000018000000}">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00000000-0006-0000-0300-000019000000}">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00000000-0006-0000-0300-00001A000000}">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00000000-0006-0000-0300-00001B00000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00000000-0006-0000-0300-00001C000000}">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00000000-0006-0000-0300-00001D000000}">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Dale Koeller</author>
    <author>Keith Uthe</author>
    <author>Melanie Hendrix</author>
    <author>Dean Koeller</author>
    <author>Bakul Patel - Calvert Home Mortgage Inv. Corp.</author>
  </authors>
  <commentList>
    <comment ref="A1" authorId="0" shapeId="0" xr:uid="{9C07E274-A5A4-4AFB-ACE5-20C9AF0821C4}">
      <text>
        <r>
          <rPr>
            <b/>
            <u/>
            <sz val="14"/>
            <color indexed="81"/>
            <rFont val="Calibri"/>
            <family val="2"/>
          </rPr>
          <t>Sales Price Focused: After Repaired Value Focused</t>
        </r>
        <r>
          <rPr>
            <b/>
            <u/>
            <sz val="9"/>
            <color indexed="81"/>
            <rFont val="Tahoma"/>
            <family val="2"/>
          </rPr>
          <t xml:space="preserve">
</t>
        </r>
        <r>
          <rPr>
            <sz val="9"/>
            <color indexed="81"/>
            <rFont val="Tahoma"/>
            <family val="2"/>
          </rPr>
          <t xml:space="preserve">
This spreadsheet assumes you know what your purchase and sale price is and it calculates your profit. </t>
        </r>
      </text>
    </comment>
    <comment ref="B10" authorId="0" shapeId="0" xr:uid="{B05763D4-9297-4E92-81FD-18B0F6C13AD9}">
      <text>
        <r>
          <rPr>
            <b/>
            <u/>
            <sz val="14"/>
            <color indexed="81"/>
            <rFont val="Calibri"/>
            <family val="2"/>
          </rPr>
          <t xml:space="preserve">Company Information
</t>
        </r>
        <r>
          <rPr>
            <b/>
            <sz val="9"/>
            <color indexed="81"/>
            <rFont val="Tahoma"/>
            <family val="2"/>
          </rPr>
          <t xml:space="preserve">
</t>
        </r>
        <r>
          <rPr>
            <sz val="9"/>
            <color indexed="81"/>
            <rFont val="Tahoma"/>
            <family val="2"/>
          </rPr>
          <t xml:space="preserve">This section is for you to enter in your personal contact information if you decide to share this document with other real estate investors, joint venture partners, lenders, or family members. It will make it easy to reference who you are and your contact information.
</t>
        </r>
      </text>
    </comment>
    <comment ref="AE10" authorId="0" shapeId="0" xr:uid="{E2BBF4AA-31F3-4655-873A-E93CA93FE58D}">
      <text>
        <r>
          <rPr>
            <b/>
            <u/>
            <sz val="14"/>
            <color indexed="81"/>
            <rFont val="Calibri"/>
            <family val="2"/>
          </rPr>
          <t>Property Information</t>
        </r>
        <r>
          <rPr>
            <sz val="9"/>
            <color indexed="81"/>
            <rFont val="Tahoma"/>
            <family val="2"/>
          </rPr>
          <t xml:space="preserve">
Complete this section with all the relevant address and purchase information about that property being analyzed.</t>
        </r>
      </text>
    </comment>
    <comment ref="D22" authorId="0" shapeId="0" xr:uid="{6E6859B1-7752-4EF6-BE6B-E41C707A25FF}">
      <text>
        <r>
          <rPr>
            <b/>
            <u/>
            <sz val="14"/>
            <color indexed="81"/>
            <rFont val="Calibri"/>
            <family val="2"/>
          </rPr>
          <t xml:space="preserve">Purchase Costs
</t>
        </r>
        <r>
          <rPr>
            <b/>
            <sz val="9"/>
            <color indexed="81"/>
            <rFont val="Tahoma"/>
            <family val="2"/>
          </rPr>
          <t xml:space="preserve">
</t>
        </r>
        <r>
          <rPr>
            <sz val="9"/>
            <color indexed="81"/>
            <rFont val="Tahoma"/>
            <family val="2"/>
          </rPr>
          <t>There are a number of costs associated to buying a property. Here are some typical costs that results from a purchase. Take some time to consider the cost amounts for each of the items listed.
We recommend that you contact numerous lawyers to find the best rate available.  Some charge more, and others charge less, for the same services.</t>
        </r>
      </text>
    </comment>
    <comment ref="Z25" authorId="1" shapeId="0" xr:uid="{3ABC8D8B-8B51-431C-BFBE-1975530BC322}">
      <text>
        <r>
          <rPr>
            <b/>
            <u/>
            <sz val="14"/>
            <color indexed="81"/>
            <rFont val="Calibri"/>
            <family val="2"/>
          </rPr>
          <t>Real Estate Commissions</t>
        </r>
        <r>
          <rPr>
            <sz val="9"/>
            <color indexed="81"/>
            <rFont val="Tahoma"/>
            <family val="2"/>
          </rPr>
          <t xml:space="preserve">
The real estate agent fee in Ontario is 5%. The commission is usually split evenly between the seller's agent and buyer's agent - typically 2.5% to the seller's agent and 2.5% to the buyer's agent. If you have been able to negotiate a discount on this amount, then enter the amount of the discount in the "Agent Fee discount" line. Example: you only end up paying a buyer's real estate agent fee, or you find a private buyer on your own before completion. We always recommend that you account for full realt estate agent commissions to sell the property. If you are fortunate enough to sell without a real estate agent, then your savings are a bonus, increasing your returns.</t>
        </r>
      </text>
    </comment>
    <comment ref="J26" authorId="0" shapeId="0" xr:uid="{5C835A16-8F32-4FD5-8097-35227C6807BA}">
      <text>
        <r>
          <rPr>
            <b/>
            <u/>
            <sz val="14"/>
            <color indexed="81"/>
            <rFont val="Calibri"/>
            <family val="2"/>
          </rPr>
          <t xml:space="preserve">Real Estate Agent Fee
</t>
        </r>
        <r>
          <rPr>
            <b/>
            <sz val="9"/>
            <color indexed="81"/>
            <rFont val="Tahoma"/>
            <family val="2"/>
          </rPr>
          <t xml:space="preserve">
</t>
        </r>
        <r>
          <rPr>
            <sz val="9"/>
            <color indexed="81"/>
            <rFont val="Tahoma"/>
            <family val="2"/>
          </rPr>
          <t>While the real estate commission is a cost to the seller, this section is for any fees you might pay to your real estate agent as incentive for working hard to find good flips for you.  There is a separate calculation under "C" Selling Costs to calculate the commissions due when you sell the property.</t>
        </r>
      </text>
    </comment>
    <comment ref="Z26" authorId="0" shapeId="0" xr:uid="{A25497A7-CBDD-482D-B7D3-98157FCA30B9}">
      <text>
        <r>
          <rPr>
            <b/>
            <u/>
            <sz val="14"/>
            <color indexed="81"/>
            <rFont val="Calibri"/>
            <family val="2"/>
          </rPr>
          <t>Real Estate Agent Discount</t>
        </r>
        <r>
          <rPr>
            <b/>
            <u/>
            <sz val="9"/>
            <color indexed="81"/>
            <rFont val="Tahoma"/>
            <family val="2"/>
          </rPr>
          <t xml:space="preserve">
</t>
        </r>
        <r>
          <rPr>
            <u/>
            <sz val="9"/>
            <color indexed="81"/>
            <rFont val="Tahoma"/>
            <family val="2"/>
          </rPr>
          <t xml:space="preserve">
</t>
        </r>
        <r>
          <rPr>
            <sz val="9"/>
            <color indexed="81"/>
            <rFont val="Tahoma"/>
            <family val="2"/>
          </rPr>
          <t>Enter in a discount if your Realtor is offering you one.</t>
        </r>
      </text>
    </comment>
    <comment ref="J27" authorId="0" shapeId="0" xr:uid="{911F7048-3A0C-43F4-A391-318315653D75}">
      <text>
        <r>
          <rPr>
            <b/>
            <u/>
            <sz val="14"/>
            <color indexed="81"/>
            <rFont val="Calibri"/>
            <family val="2"/>
          </rPr>
          <t>Title Insurance</t>
        </r>
        <r>
          <rPr>
            <sz val="9"/>
            <color indexed="81"/>
            <rFont val="Tahoma"/>
            <family val="2"/>
          </rPr>
          <t xml:space="preserve">
This is normally a cost at your lawyer's office, and is sometimes paid for by the seller if they cannot provide you an RPR (real property report).
</t>
        </r>
      </text>
    </comment>
    <comment ref="J29" authorId="0" shapeId="0" xr:uid="{D9BD742E-F214-479A-A73A-690BD116CEB6}">
      <text>
        <r>
          <rPr>
            <b/>
            <u/>
            <sz val="14"/>
            <color indexed="81"/>
            <rFont val="Calibri"/>
            <family val="2"/>
          </rPr>
          <t xml:space="preserve">Appraisal Fee
</t>
        </r>
        <r>
          <rPr>
            <sz val="9"/>
            <color indexed="81"/>
            <rFont val="Tahoma"/>
            <family val="2"/>
          </rPr>
          <t xml:space="preserve">
Some banks and mortgage companies will require a professional appraisal.
Calvert Home Mortgage conducts their own in-house valuation at no cost to you.  The two advantages of this service is the cost savings, as well as the time savings: we can produce this valuation quickly as part of our review of your deal, and this saves a significant amount of time.  When you receive our approval, you know we've approved the value of the property. 
(We reserve the right to require an outside appraisal. This is only likely on multifamily properties in excess of 4 units, or when the value of the proerty is above $1 million.)</t>
        </r>
      </text>
    </comment>
    <comment ref="Z30" authorId="0" shapeId="0" xr:uid="{8C346759-8637-4C30-B08C-0864F81C96E9}">
      <text>
        <r>
          <rPr>
            <b/>
            <u/>
            <sz val="14"/>
            <color indexed="81"/>
            <rFont val="Calibri"/>
            <family val="2"/>
          </rPr>
          <t>Land Transfer Tax</t>
        </r>
        <r>
          <rPr>
            <b/>
            <sz val="9"/>
            <color indexed="81"/>
            <rFont val="Tahoma"/>
            <family val="2"/>
          </rPr>
          <t xml:space="preserve">
</t>
        </r>
        <r>
          <rPr>
            <sz val="9"/>
            <color indexed="81"/>
            <rFont val="Tahoma"/>
            <family val="2"/>
          </rPr>
          <t xml:space="preserve">
There is no land transfer tax in Alberta.  In most provinces this is a cost to the seller.  Check with your real estate agent or lawyer for information on land transfer tax in the province you are operating in.
</t>
        </r>
      </text>
    </comment>
    <comment ref="AP30" authorId="0" shapeId="0" xr:uid="{DCE15F81-84A4-413E-91BC-3689DF0513CA}">
      <text>
        <r>
          <rPr>
            <b/>
            <u/>
            <sz val="14"/>
            <color indexed="81"/>
            <rFont val="Calibri"/>
            <family val="2"/>
          </rPr>
          <t>Property Insurance</t>
        </r>
        <r>
          <rPr>
            <b/>
            <sz val="9"/>
            <color indexed="81"/>
            <rFont val="Tahoma"/>
            <family val="2"/>
          </rPr>
          <t xml:space="preserve">
</t>
        </r>
        <r>
          <rPr>
            <sz val="9"/>
            <color indexed="81"/>
            <rFont val="Tahoma"/>
            <family val="2"/>
          </rPr>
          <t>While this cost is expressed as a monthly cost, you may pay up front for an annual policy.  If so, adjust the formula so it does not multiply your one time annual premium by the number of months you will own the property for.</t>
        </r>
      </text>
    </comment>
    <comment ref="J31" authorId="0" shapeId="0" xr:uid="{5309A2D8-FC6B-4B18-8612-97DFE5534116}">
      <text>
        <r>
          <rPr>
            <b/>
            <u/>
            <sz val="14"/>
            <color indexed="81"/>
            <rFont val="Calibri"/>
            <family val="2"/>
          </rPr>
          <t>Ontario Land Transfer Tax</t>
        </r>
        <r>
          <rPr>
            <sz val="9"/>
            <color indexed="81"/>
            <rFont val="Tahoma"/>
            <family val="2"/>
          </rPr>
          <t xml:space="preserve">
Approximately:
- Amounts up to and including $55,000 of the purchase price: tax rate is 0.5%. 
- Amounts exceeding $55,000, up to and including $250,000 of the purchase price: marginal tax rate is 1.0%. 
- Amounts exceeding $250,000, up to and including $400,000 of the purchase price: marginal tax rate is 1.5%.
- Amounts exceeding $400,000 of the purchase price: marginal tax rate is 2%.
Check with your Realtor or lawyer for information on land transfer tax in the province you are operating in.</t>
        </r>
      </text>
    </comment>
    <comment ref="J32" authorId="0" shapeId="0" xr:uid="{4EF53D21-4538-4A75-9A8F-0F746088A20B}">
      <text>
        <r>
          <rPr>
            <b/>
            <u/>
            <sz val="14"/>
            <color indexed="81"/>
            <rFont val="Calibri"/>
            <family val="2"/>
          </rPr>
          <t xml:space="preserve">Property Taxes
</t>
        </r>
        <r>
          <rPr>
            <b/>
            <sz val="9"/>
            <color indexed="81"/>
            <rFont val="Tahoma"/>
            <family val="2"/>
          </rPr>
          <t xml:space="preserve">
</t>
        </r>
        <r>
          <rPr>
            <sz val="9"/>
            <color indexed="81"/>
            <rFont val="Tahoma"/>
            <family val="2"/>
          </rPr>
          <t xml:space="preserve">On the purchase date, there is a property tax adjustment, which is credited either to the buyer (in the first half of the year) or to the seller (in the second half of the year). Remember that property taxes are always due at the end of June each year, and even if there is an adjustment made on the possession date, if you own the property on June 30th, you will owe the property taxes for that year.  Note that under the Operating Costs section you can input your monthly property tax cost while you own the property.
</t>
        </r>
      </text>
    </comment>
    <comment ref="J33" authorId="2" shapeId="0" xr:uid="{ED55A666-F4A0-48DD-A48F-F58D316D82EE}">
      <text>
        <r>
          <rPr>
            <sz val="9"/>
            <color indexed="81"/>
            <rFont val="Tahoma"/>
            <family val="2"/>
          </rPr>
          <t>If purchasing a home in Toronto, there is an additional municipal land transfer tax.
Toronto's Land Transfer Tax applies within the following boundaries: Steeles Avenue as the North border, Etobicoke as the West border, Scarborough as the East border and Lake Ontario as the South border.
Toronto's Municipal Land Transfer Tax (MLTT) is calculated the same as Ontario's Land Transfer Tax.</t>
        </r>
      </text>
    </comment>
    <comment ref="J40" authorId="0" shapeId="0" xr:uid="{53E45165-5894-4B0F-AD06-FF8C3A08061E}">
      <text>
        <r>
          <rPr>
            <b/>
            <u/>
            <sz val="14"/>
            <color indexed="81"/>
            <rFont val="Calibri"/>
            <family val="2"/>
          </rPr>
          <t>Renovation Timeline</t>
        </r>
        <r>
          <rPr>
            <b/>
            <sz val="9"/>
            <color indexed="81"/>
            <rFont val="Tahoma"/>
            <family val="2"/>
          </rPr>
          <t xml:space="preserve">
</t>
        </r>
        <r>
          <rPr>
            <sz val="9"/>
            <color indexed="81"/>
            <rFont val="Tahoma"/>
            <family val="2"/>
          </rPr>
          <t xml:space="preserve">
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r>
      </text>
    </comment>
    <comment ref="X40" authorId="0" shapeId="0" xr:uid="{8BFD5E34-72FE-4996-92F1-5FF20D3F9C84}">
      <text>
        <r>
          <rPr>
            <b/>
            <u/>
            <sz val="14"/>
            <color indexed="81"/>
            <rFont val="Calibri"/>
            <family val="2"/>
          </rPr>
          <t>Profit Goal</t>
        </r>
        <r>
          <rPr>
            <b/>
            <sz val="9"/>
            <color indexed="81"/>
            <rFont val="Tahoma"/>
            <family val="2"/>
          </rPr>
          <t xml:space="preserve">
</t>
        </r>
        <r>
          <rPr>
            <sz val="9"/>
            <color indexed="81"/>
            <rFont val="Tahoma"/>
            <family val="2"/>
          </rPr>
          <t>Protect your profit by estimating fairly and conservatively your After-Repaired Value.  If you are able to sell your property for more than your conservative estimate, then you will have bonused your income, while still protecting your minimum profit to the best of your abilities.
To estimate your After-Repaired Value work with sold comparables in the same neighbourhood, or close in neighbourhoods which are very similar.  Conservatively value the property with the likely low end sale price, and not the high end list price, or low end list price: what you ask for and what you expect to receive are often two different numbers.</t>
        </r>
      </text>
    </comment>
    <comment ref="J42" authorId="0" shapeId="0" xr:uid="{0173782C-4643-4E9C-A90B-A126601264E1}">
      <text>
        <r>
          <rPr>
            <b/>
            <u/>
            <sz val="14"/>
            <color indexed="81"/>
            <rFont val="Calibri"/>
            <family val="2"/>
          </rPr>
          <t>Selling Timeline</t>
        </r>
        <r>
          <rPr>
            <b/>
            <sz val="9"/>
            <color indexed="81"/>
            <rFont val="Tahoma"/>
            <family val="2"/>
          </rPr>
          <t xml:space="preserve">
</t>
        </r>
        <r>
          <rPr>
            <sz val="9"/>
            <color indexed="81"/>
            <rFont val="Tahoma"/>
            <family val="2"/>
          </rPr>
          <t xml:space="preserve">
Consider in your selling timeframe the time it will take the market and attract a buyer, negotiate with your buyer(s), and then some time waiting for the possession to take place.
We recommend that in total, you plan for a five month flip, and that you set a goal to complete in 3 months or less.  The scope of your renovation and the current market conditions should be taken into account in this goal setting and planning exercise.</t>
        </r>
      </text>
    </comment>
    <comment ref="X44" authorId="0" shapeId="0" xr:uid="{BEE1C493-A247-4D8A-A684-BEDE4D8A91CB}">
      <text>
        <r>
          <rPr>
            <b/>
            <u/>
            <sz val="14"/>
            <color indexed="81"/>
            <rFont val="Calibri"/>
            <family val="2"/>
          </rPr>
          <t>Down Payment Requirements</t>
        </r>
        <r>
          <rPr>
            <sz val="9"/>
            <color indexed="81"/>
            <rFont val="Tahoma"/>
            <family val="2"/>
          </rPr>
          <t xml:space="preserve">
When you finance with Calvert Home Mortgage your minimum down payment is $20,000.  We may ask for a higher down payment in some circumstances.  We will not finance more than 80% of the After-Repaired Value (ARV x 80% = maximum financing).
Calvert's focus is to ensure your flip is profitable: we will only approve deals we believe you will be profitable on.</t>
        </r>
      </text>
    </comment>
    <comment ref="AJ44" authorId="0" shapeId="0" xr:uid="{5005A4C6-85CC-4F7A-8607-4F60FC175199}">
      <text>
        <r>
          <rPr>
            <b/>
            <u/>
            <sz val="14"/>
            <color indexed="81"/>
            <rFont val="Calibri"/>
            <family val="2"/>
          </rPr>
          <t>Monthly Interest</t>
        </r>
        <r>
          <rPr>
            <b/>
            <sz val="9"/>
            <color indexed="81"/>
            <rFont val="Tahoma"/>
            <family val="2"/>
          </rPr>
          <t xml:space="preserve">
</t>
        </r>
        <r>
          <rPr>
            <sz val="9"/>
            <color indexed="81"/>
            <rFont val="Tahoma"/>
            <family val="2"/>
          </rPr>
          <t>At Calvert Home Mortgage we calculate the monthly payment based on a 31 day month, and for months shorter than 31 days, the extra interest is credited as prepaid interest and the adjustment is made on the payout date.  You are only charged for the exact number of days the mortgage is outstanding.</t>
        </r>
      </text>
    </comment>
    <comment ref="J46" authorId="0" shapeId="0" xr:uid="{DDC92FC1-8ADC-4980-B3C0-498EF140F0D8}">
      <text>
        <r>
          <rPr>
            <b/>
            <u/>
            <sz val="14"/>
            <color indexed="81"/>
            <rFont val="Calibri"/>
            <family val="2"/>
          </rPr>
          <t>Renovation Budget</t>
        </r>
        <r>
          <rPr>
            <b/>
            <sz val="9"/>
            <color indexed="81"/>
            <rFont val="Tahoma"/>
            <family val="2"/>
          </rPr>
          <t xml:space="preserve">
</t>
        </r>
        <r>
          <rPr>
            <sz val="9"/>
            <color indexed="81"/>
            <rFont val="Tahoma"/>
            <family val="2"/>
          </rPr>
          <t>We recommned you build in a 10% contingency for your renovation budget to cover any unforeseen items or cost overruns.</t>
        </r>
      </text>
    </comment>
    <comment ref="X46" authorId="3" shapeId="0" xr:uid="{D06BB3AC-8ADB-4703-ABA7-112D5A134F64}">
      <text>
        <r>
          <rPr>
            <b/>
            <u/>
            <sz val="14"/>
            <color indexed="81"/>
            <rFont val="Calibri"/>
            <family val="2"/>
          </rPr>
          <t xml:space="preserve">Net Mortgage </t>
        </r>
        <r>
          <rPr>
            <b/>
            <sz val="9"/>
            <color indexed="81"/>
            <rFont val="Tahoma"/>
            <family val="2"/>
          </rPr>
          <t xml:space="preserve">
</t>
        </r>
        <r>
          <rPr>
            <sz val="9"/>
            <color indexed="81"/>
            <rFont val="Tahoma"/>
            <family val="2"/>
          </rPr>
          <t xml:space="preserve">
The net mortgage is the amount that the lender will advance in cash to the lawyer at closing of the purchase, and does not include any commitment/financing fees.  The purchase price should equal the down payment plus the net mortgage. 
</t>
        </r>
      </text>
    </comment>
    <comment ref="AR54" authorId="0" shapeId="0" xr:uid="{8B65C8D0-4A4F-4412-AA30-7E01B717B573}">
      <text>
        <r>
          <rPr>
            <b/>
            <u/>
            <sz val="14"/>
            <color indexed="81"/>
            <rFont val="Calibri"/>
            <family val="2"/>
          </rPr>
          <t>Total Cash Needed</t>
        </r>
        <r>
          <rPr>
            <b/>
            <sz val="9"/>
            <color indexed="81"/>
            <rFont val="Tahoma"/>
            <family val="2"/>
          </rPr>
          <t xml:space="preserve">
</t>
        </r>
        <r>
          <rPr>
            <sz val="9"/>
            <color indexed="81"/>
            <rFont val="Tahoma"/>
            <family val="2"/>
          </rPr>
          <t xml:space="preserve">This the total amount of cash needed that is out of your pocket.  It does not include costs not paid by you up front or during the project (such as the Financing Fees).
Before investing in your project, ensure you have access to this amount of cash, plus a contingency fund if necessary.
</t>
        </r>
      </text>
    </comment>
    <comment ref="AR56" authorId="0" shapeId="0" xr:uid="{829971B8-1017-4142-9BAF-ED55300FDBE8}">
      <text>
        <r>
          <rPr>
            <b/>
            <u/>
            <sz val="14"/>
            <color indexed="81"/>
            <rFont val="Calibri"/>
            <family val="2"/>
          </rPr>
          <t>Return on Cash Invested</t>
        </r>
        <r>
          <rPr>
            <b/>
            <sz val="9"/>
            <color indexed="81"/>
            <rFont val="Tahoma"/>
            <family val="2"/>
          </rPr>
          <t xml:space="preserve">
</t>
        </r>
        <r>
          <rPr>
            <sz val="9"/>
            <color indexed="81"/>
            <rFont val="Tahoma"/>
            <family val="2"/>
          </rPr>
          <t xml:space="preserve">
Your return on cash invested is a calculation of your total profit divided by the cash you invested (out of pocket costs).</t>
        </r>
      </text>
    </comment>
    <comment ref="AR58" authorId="0" shapeId="0" xr:uid="{AC335991-84E0-436E-9AF6-9376A2C33A87}">
      <text>
        <r>
          <rPr>
            <b/>
            <u/>
            <sz val="14"/>
            <color indexed="81"/>
            <rFont val="Calibri"/>
            <family val="2"/>
          </rPr>
          <t>Annualized Return on Cash Invested</t>
        </r>
        <r>
          <rPr>
            <b/>
            <sz val="9"/>
            <color indexed="81"/>
            <rFont val="Tahoma"/>
            <family val="2"/>
          </rPr>
          <t xml:space="preserve">
</t>
        </r>
        <r>
          <rPr>
            <sz val="9"/>
            <color indexed="81"/>
            <rFont val="Tahoma"/>
            <family val="2"/>
          </rPr>
          <t>This is the return to you on the capital you invested, annualizing your return.  It takes into account the number of months you expect to own the property for.</t>
        </r>
      </text>
    </comment>
    <comment ref="BE58" authorId="4" shapeId="0" xr:uid="{ABDBBDC2-4B9B-434D-A6A8-9A83CF8B8C18}">
      <text>
        <r>
          <rPr>
            <b/>
            <sz val="9"/>
            <color indexed="81"/>
            <rFont val="Tahoma"/>
            <family val="2"/>
          </rPr>
          <t xml:space="preserve">Added to Net Mortgage in Section F.
</t>
        </r>
      </text>
    </comment>
    <comment ref="BE59" authorId="4" shapeId="0" xr:uid="{8E42E725-82A4-438E-A84D-8177AFCF13C4}">
      <text>
        <r>
          <rPr>
            <b/>
            <sz val="9"/>
            <color indexed="81"/>
            <rFont val="Tahoma"/>
            <family val="2"/>
          </rPr>
          <t xml:space="preserve">Cosidered as secured down payment.  Base Interest Rate on this amount.
</t>
        </r>
      </text>
    </comment>
    <comment ref="BF59" authorId="4" shapeId="0" xr:uid="{9EE87648-3403-4783-9FC2-187F4B7B27DA}">
      <text>
        <r>
          <rPr>
            <b/>
            <sz val="9"/>
            <color indexed="81"/>
            <rFont val="Tahoma"/>
            <family val="2"/>
          </rPr>
          <t xml:space="preserve">Based on Purchase Price. Used to determine Interest Rate (simple)
</t>
        </r>
      </text>
    </comment>
    <comment ref="AR60" authorId="0" shapeId="0" xr:uid="{2A1C9651-A72A-4F3D-99F8-C33C2C5E365B}">
      <text>
        <r>
          <rPr>
            <b/>
            <u/>
            <sz val="14"/>
            <color indexed="81"/>
            <rFont val="Calibri"/>
            <family val="2"/>
          </rPr>
          <t>Ratio of Costs to After-Repaired Value</t>
        </r>
        <r>
          <rPr>
            <b/>
            <sz val="9"/>
            <color indexed="81"/>
            <rFont val="Tahoma"/>
            <family val="2"/>
          </rPr>
          <t xml:space="preserve">
</t>
        </r>
        <r>
          <rPr>
            <sz val="9"/>
            <color indexed="81"/>
            <rFont val="Tahoma"/>
            <family val="2"/>
          </rPr>
          <t>One measure of your success on your flip, are your total costs, divided by your after repaired value.  
This is the ratio of all of your costs (including out of pocket as well as costs of sale), by your ARV sale price.  
Some investors will favour flips in which they can reduce this ratio as much as possible.  They measure their total effort of time and money (costs) over the end value of the property.  If you have limited cash, and excess deals, pick the most efficient deals that you can limit your capital and time investment.
When you take on a bigger project, with higher costs, you should expect a higher return.</t>
        </r>
        <r>
          <rPr>
            <b/>
            <sz val="9"/>
            <color indexed="81"/>
            <rFont val="Tahoma"/>
            <family val="2"/>
          </rPr>
          <t xml:space="preserve">
</t>
        </r>
        <r>
          <rPr>
            <sz val="9"/>
            <color indexed="81"/>
            <rFont val="Tahoma"/>
            <family val="2"/>
          </rPr>
          <t xml:space="preserve">
</t>
        </r>
      </text>
    </comment>
    <comment ref="AR62" authorId="0" shapeId="0" xr:uid="{19755D63-9CEA-46D7-929F-F3E7AC983203}">
      <text>
        <r>
          <rPr>
            <b/>
            <u/>
            <sz val="14"/>
            <color indexed="81"/>
            <rFont val="Calibri"/>
            <family val="2"/>
          </rPr>
          <t>Variable Monthly Costs</t>
        </r>
        <r>
          <rPr>
            <sz val="9"/>
            <color indexed="81"/>
            <rFont val="Tahoma"/>
            <family val="2"/>
          </rPr>
          <t xml:space="preserve">
Also known as a burn rate: this is your monthly cost to own and maintain the property.
When you are setting your list price, or negotiating your sale and possession date, take into account your burn rate.  Consider if it is more profitable to sell at a lower amount, but get a quicker sale, versus the risk of owning a project longer, even if you project a higher sale price.</t>
        </r>
      </text>
    </comment>
    <comment ref="H68" authorId="0" shapeId="0" xr:uid="{4DC94606-A231-4DAB-9CC3-E6F1B6B7E789}">
      <text>
        <r>
          <rPr>
            <b/>
            <u/>
            <sz val="14"/>
            <color indexed="81"/>
            <rFont val="Calibri"/>
            <family val="2"/>
          </rPr>
          <t>Operating Costs</t>
        </r>
        <r>
          <rPr>
            <sz val="9"/>
            <color indexed="81"/>
            <rFont val="Tahoma"/>
            <family val="2"/>
          </rPr>
          <t xml:space="preserve">
This is the monthly Operating Costs (section D above), multiplied by the number of months for your renovation and sale, plus or minus one month.
</t>
        </r>
      </text>
    </comment>
    <comment ref="M68" authorId="0" shapeId="0" xr:uid="{92C57A6E-52FE-4B56-B8F8-8FF21D3CC9A0}">
      <text>
        <r>
          <rPr>
            <b/>
            <u/>
            <sz val="14"/>
            <color indexed="81"/>
            <rFont val="Calibri"/>
            <family val="2"/>
          </rPr>
          <t>Financing Cost</t>
        </r>
        <r>
          <rPr>
            <sz val="9"/>
            <color indexed="81"/>
            <rFont val="Tahoma"/>
            <family val="2"/>
          </rPr>
          <t xml:space="preserve">
These are your total financing costs including fees and monthly interest.  This includes the number of months you expect to own the property for, plus or minus one month.</t>
        </r>
      </text>
    </comment>
    <comment ref="AQ70" authorId="0" shapeId="0" xr:uid="{F0085A16-8EF5-4083-ACDC-69E4A274EEF2}">
      <text>
        <r>
          <rPr>
            <b/>
            <u/>
            <sz val="14"/>
            <color indexed="81"/>
            <rFont val="Calibri"/>
            <family val="2"/>
          </rPr>
          <t>Profit</t>
        </r>
        <r>
          <rPr>
            <b/>
            <sz val="9"/>
            <color indexed="81"/>
            <rFont val="Tahoma"/>
            <family val="2"/>
          </rPr>
          <t xml:space="preserve">
</t>
        </r>
        <r>
          <rPr>
            <sz val="9"/>
            <color indexed="81"/>
            <rFont val="Tahoma"/>
            <family val="2"/>
          </rPr>
          <t xml:space="preserve">
Assuming you own the property one more month than planned.</t>
        </r>
      </text>
    </comment>
    <comment ref="AQ72" authorId="0" shapeId="0" xr:uid="{E183196B-52D9-49E8-BC69-E59D871260DD}">
      <text>
        <r>
          <rPr>
            <b/>
            <u/>
            <sz val="14"/>
            <color indexed="81"/>
            <rFont val="Calibri"/>
            <family val="2"/>
          </rPr>
          <t>Profit</t>
        </r>
        <r>
          <rPr>
            <b/>
            <sz val="9"/>
            <color indexed="81"/>
            <rFont val="Tahoma"/>
            <family val="2"/>
          </rPr>
          <t xml:space="preserve">
</t>
        </r>
        <r>
          <rPr>
            <sz val="9"/>
            <color indexed="81"/>
            <rFont val="Tahoma"/>
            <family val="2"/>
          </rPr>
          <t>Assuming you own the property one less month than planned.</t>
        </r>
      </text>
    </comment>
  </commentList>
</comments>
</file>

<file path=xl/sharedStrings.xml><?xml version="1.0" encoding="utf-8"?>
<sst xmlns="http://schemas.openxmlformats.org/spreadsheetml/2006/main" count="536" uniqueCount="225">
  <si>
    <t>Total</t>
  </si>
  <si>
    <t>Monthly</t>
  </si>
  <si>
    <t>Financing</t>
  </si>
  <si>
    <t>Profit</t>
  </si>
  <si>
    <t>Calvert Home Mortgage Investment Corporation</t>
  </si>
  <si>
    <t>Flip Analyzer Spreadsheet Instructions</t>
  </si>
  <si>
    <t>COMPANY INFORMATION</t>
  </si>
  <si>
    <t>A</t>
  </si>
  <si>
    <t>PROPERTY INFORMATION</t>
  </si>
  <si>
    <t>B</t>
  </si>
  <si>
    <t>PURCHASE COSTS</t>
  </si>
  <si>
    <t>C</t>
  </si>
  <si>
    <t>OPERATING COSTS</t>
  </si>
  <si>
    <t>D</t>
  </si>
  <si>
    <t>SELLING COSTS</t>
  </si>
  <si>
    <t>E</t>
  </si>
  <si>
    <t>F</t>
  </si>
  <si>
    <t>RENOVATION SCHEDULE</t>
  </si>
  <si>
    <t>G</t>
  </si>
  <si>
    <t>TOTAL PROJECT COST SUMMARY</t>
  </si>
  <si>
    <t>This section totals all of the costs based on the information you have provided.</t>
  </si>
  <si>
    <r>
      <t xml:space="preserve">Total costs from </t>
    </r>
    <r>
      <rPr>
        <b/>
        <sz val="11"/>
        <color indexed="8"/>
        <rFont val="Calibri"/>
        <family val="2"/>
      </rPr>
      <t>Section B</t>
    </r>
    <r>
      <rPr>
        <sz val="11"/>
        <color theme="1"/>
        <rFont val="Calibri"/>
        <family val="2"/>
        <scheme val="minor"/>
      </rPr>
      <t>.</t>
    </r>
  </si>
  <si>
    <t>Total Operating Costs:</t>
  </si>
  <si>
    <t>Total Financing Costs:</t>
  </si>
  <si>
    <t>Renovation Costs:</t>
  </si>
  <si>
    <t>Total Costs:</t>
  </si>
  <si>
    <t>This is the sum of all of the costs listed above.</t>
  </si>
  <si>
    <t>FLIP ANALYSIS SUMMARY</t>
  </si>
  <si>
    <t>This is a calculation of the sale of the property based on the After Repaired Value (ARV) less the Purchase Price of the property and the associated costs based on the timeline provided.</t>
  </si>
  <si>
    <t>Total Cash Needed:</t>
  </si>
  <si>
    <t>This is the amount of cash that is required to purchase, finance, renovate, maintain, and sell the property.</t>
  </si>
  <si>
    <t>Return on Cash Invested:</t>
  </si>
  <si>
    <t>Based on the amount of cash that is required, this is the return you are receiving on your investment.</t>
  </si>
  <si>
    <t>Return on Cash Invested Annualized:</t>
  </si>
  <si>
    <t>This is the annualized return on your investment.</t>
  </si>
  <si>
    <t>Ratio of Cost to ARV:</t>
  </si>
  <si>
    <t>This is a good check and balance for you to analyze and consider, and a good tool to compare one investment property to another. A good rule of thumb is to stay below 60%.</t>
  </si>
  <si>
    <t>Company Name:</t>
  </si>
  <si>
    <t>Project Name:</t>
  </si>
  <si>
    <t>First Name:</t>
  </si>
  <si>
    <t>Street:</t>
  </si>
  <si>
    <t>Last Name:</t>
  </si>
  <si>
    <t>City:</t>
  </si>
  <si>
    <t>Province:</t>
  </si>
  <si>
    <t>Postal Code:</t>
  </si>
  <si>
    <t>Property Type:</t>
  </si>
  <si>
    <t>Phone:</t>
  </si>
  <si>
    <t>Fax:</t>
  </si>
  <si>
    <t>Email:</t>
  </si>
  <si>
    <t>Website:</t>
  </si>
  <si>
    <t>Purchase Date:</t>
  </si>
  <si>
    <t>One-Time</t>
  </si>
  <si>
    <t>% of Total</t>
  </si>
  <si>
    <t>Legal Costs:</t>
  </si>
  <si>
    <t>Electrical:</t>
  </si>
  <si>
    <t>Real Estate Agent Fee:</t>
  </si>
  <si>
    <t>Gas:</t>
  </si>
  <si>
    <t>Title Insurance:</t>
  </si>
  <si>
    <t>Water/Sewer:</t>
  </si>
  <si>
    <t>Title Search:</t>
  </si>
  <si>
    <t>Alarm System:</t>
  </si>
  <si>
    <t>Appraisal Fee:</t>
  </si>
  <si>
    <t>Lawn Care/Snow Removal:</t>
  </si>
  <si>
    <t>R.P.R./Title insurance:</t>
  </si>
  <si>
    <t>Inspection Fee:</t>
  </si>
  <si>
    <t>Insurance:</t>
  </si>
  <si>
    <t>2nd Appraisal:</t>
  </si>
  <si>
    <t>Transfer Tax:</t>
  </si>
  <si>
    <t>Property Taxes:</t>
  </si>
  <si>
    <t>Other:</t>
  </si>
  <si>
    <t>Property Tax Adjustments:</t>
  </si>
  <si>
    <t>Condo Fees:</t>
  </si>
  <si>
    <t>Total Purchase Costs:</t>
  </si>
  <si>
    <t>Total Selling Costs:</t>
  </si>
  <si>
    <t>PROPERTY TYPE</t>
  </si>
  <si>
    <t>UNIT TYPE</t>
  </si>
  <si>
    <t>Bungalow</t>
  </si>
  <si>
    <t>1 Bedroom</t>
  </si>
  <si>
    <t>Two-story</t>
  </si>
  <si>
    <t>2 Bedroom</t>
  </si>
  <si>
    <t>3-Level Split</t>
  </si>
  <si>
    <t>3 Bedroom</t>
  </si>
  <si>
    <t>4-Level Split</t>
  </si>
  <si>
    <t>4 Bedroom</t>
  </si>
  <si>
    <t>Apartment Condo</t>
  </si>
  <si>
    <t>Apartment Building</t>
  </si>
  <si>
    <t>Acerage</t>
  </si>
  <si>
    <t>Farm</t>
  </si>
  <si>
    <t>Serviced Land</t>
  </si>
  <si>
    <t>Raw Land</t>
  </si>
  <si>
    <t>Commercial Condo</t>
  </si>
  <si>
    <t>Commercial Building</t>
  </si>
  <si>
    <t>Warehouse</t>
  </si>
  <si>
    <r>
      <rPr>
        <sz val="9"/>
        <color indexed="63"/>
        <rFont val="Calibri"/>
        <family val="2"/>
      </rPr>
      <t>Number of Months</t>
    </r>
    <r>
      <rPr>
        <b/>
        <sz val="11"/>
        <color indexed="63"/>
        <rFont val="Calibri"/>
        <family val="2"/>
      </rPr>
      <t xml:space="preserve">
</t>
    </r>
    <r>
      <rPr>
        <b/>
        <sz val="12"/>
        <color indexed="63"/>
        <rFont val="Calibri"/>
        <family val="2"/>
      </rPr>
      <t xml:space="preserve"> to Renovate:</t>
    </r>
  </si>
  <si>
    <r>
      <rPr>
        <sz val="9"/>
        <color indexed="63"/>
        <rFont val="Calibri"/>
        <family val="2"/>
      </rPr>
      <t>Number of Months</t>
    </r>
    <r>
      <rPr>
        <b/>
        <sz val="11"/>
        <color indexed="63"/>
        <rFont val="Calibri"/>
        <family val="2"/>
      </rPr>
      <t xml:space="preserve">
</t>
    </r>
    <r>
      <rPr>
        <b/>
        <sz val="12"/>
        <color indexed="63"/>
        <rFont val="Calibri"/>
        <family val="2"/>
      </rPr>
      <t xml:space="preserve"> to Sell:</t>
    </r>
  </si>
  <si>
    <t>Total Months:</t>
  </si>
  <si>
    <t>Renovation Budget:</t>
  </si>
  <si>
    <t>RENOVATION BUDGET</t>
  </si>
  <si>
    <t>Project total</t>
  </si>
  <si>
    <t>FINANCING COSTS</t>
  </si>
  <si>
    <t>Financing Fees:</t>
  </si>
  <si>
    <t>Notes:</t>
  </si>
  <si>
    <t>% Fee:</t>
  </si>
  <si>
    <t>Interest Rate (simple):</t>
  </si>
  <si>
    <t xml:space="preserve">F </t>
  </si>
  <si>
    <r>
      <t xml:space="preserve">Return on Cash Invested:
</t>
    </r>
    <r>
      <rPr>
        <sz val="10"/>
        <color indexed="63"/>
        <rFont val="Calibri"/>
        <family val="2"/>
      </rPr>
      <t>(Annualized)</t>
    </r>
  </si>
  <si>
    <t>Ratio of Costs to ARV:</t>
  </si>
  <si>
    <t>Total Cost Bar Chart</t>
  </si>
  <si>
    <t>Operating</t>
  </si>
  <si>
    <t>Purchase</t>
  </si>
  <si>
    <t>Selling</t>
  </si>
  <si>
    <t>Renovations</t>
  </si>
  <si>
    <t>H</t>
  </si>
  <si>
    <t>I</t>
  </si>
  <si>
    <t>FLIP ANALYSIS</t>
  </si>
  <si>
    <t>FLIP SUMMARY</t>
  </si>
  <si>
    <t>Operating Cost</t>
  </si>
  <si>
    <t>Financing Cost</t>
  </si>
  <si>
    <t>Total Cost</t>
  </si>
  <si>
    <t>One additional month</t>
  </si>
  <si>
    <t>One less month</t>
  </si>
  <si>
    <t>What if project takes….</t>
  </si>
  <si>
    <t>ROI</t>
  </si>
  <si>
    <t>Total Cash Needed</t>
  </si>
  <si>
    <t>(Annualized)</t>
  </si>
  <si>
    <t>Ratio of Costs to ARV</t>
  </si>
  <si>
    <t>Legal Fees:</t>
  </si>
  <si>
    <t>Profit Focused</t>
  </si>
  <si>
    <t>Sales Price</t>
  </si>
  <si>
    <t>Purpose</t>
  </si>
  <si>
    <t>The Purpose of this spreadshee is to assist real estate investors in evaluating the flipping of real estate.</t>
  </si>
  <si>
    <t>There are two spreadsheet tabs to assist you in your analysis</t>
  </si>
  <si>
    <t>Flip - Profit</t>
  </si>
  <si>
    <t>Flip - Sales Price</t>
  </si>
  <si>
    <t>Total Purchasing Costs:</t>
  </si>
  <si>
    <r>
      <t xml:space="preserve">Total costs from </t>
    </r>
    <r>
      <rPr>
        <b/>
        <sz val="11"/>
        <color indexed="8"/>
        <rFont val="Calibri"/>
        <family val="2"/>
      </rPr>
      <t>Section C</t>
    </r>
    <r>
      <rPr>
        <sz val="11"/>
        <color theme="1"/>
        <rFont val="Calibri"/>
        <family val="2"/>
        <scheme val="minor"/>
      </rPr>
      <t>.</t>
    </r>
  </si>
  <si>
    <r>
      <t xml:space="preserve">Total costs from </t>
    </r>
    <r>
      <rPr>
        <b/>
        <sz val="11"/>
        <color indexed="8"/>
        <rFont val="Calibri"/>
        <family val="2"/>
      </rPr>
      <t>Section D</t>
    </r>
    <r>
      <rPr>
        <sz val="11"/>
        <color theme="1"/>
        <rFont val="Calibri"/>
        <family val="2"/>
        <scheme val="minor"/>
      </rPr>
      <t xml:space="preserve">, multiplied by the Renovation Schedule from </t>
    </r>
    <r>
      <rPr>
        <b/>
        <sz val="11"/>
        <color indexed="8"/>
        <rFont val="Calibri"/>
        <family val="2"/>
      </rPr>
      <t>Section E</t>
    </r>
    <r>
      <rPr>
        <sz val="11"/>
        <color theme="1"/>
        <rFont val="Calibri"/>
        <family val="2"/>
        <scheme val="minor"/>
      </rPr>
      <t>.</t>
    </r>
  </si>
  <si>
    <r>
      <t xml:space="preserve">Total monthly costs from </t>
    </r>
    <r>
      <rPr>
        <b/>
        <sz val="11"/>
        <color indexed="8"/>
        <rFont val="Calibri"/>
        <family val="2"/>
      </rPr>
      <t>Section F</t>
    </r>
    <r>
      <rPr>
        <sz val="11"/>
        <color theme="1"/>
        <rFont val="Calibri"/>
        <family val="2"/>
        <scheme val="minor"/>
      </rPr>
      <t xml:space="preserve"> associated with financing all the debt that was used to purchase the property, multiplied by Renovation Schedule from </t>
    </r>
    <r>
      <rPr>
        <b/>
        <sz val="11"/>
        <color indexed="8"/>
        <rFont val="Calibri"/>
        <family val="2"/>
      </rPr>
      <t>Section E</t>
    </r>
    <r>
      <rPr>
        <sz val="11"/>
        <color theme="1"/>
        <rFont val="Calibri"/>
        <family val="2"/>
        <scheme val="minor"/>
      </rPr>
      <t>.</t>
    </r>
  </si>
  <si>
    <r>
      <t xml:space="preserve">The total estimated costs from </t>
    </r>
    <r>
      <rPr>
        <b/>
        <sz val="11"/>
        <color indexed="8"/>
        <rFont val="Calibri"/>
        <family val="2"/>
      </rPr>
      <t>Section E</t>
    </r>
    <r>
      <rPr>
        <sz val="11"/>
        <color theme="1"/>
        <rFont val="Calibri"/>
        <family val="2"/>
        <scheme val="minor"/>
      </rPr>
      <t>.</t>
    </r>
  </si>
  <si>
    <t>Maximum Purchase Price:</t>
  </si>
  <si>
    <t>This is the maximum price you can pay for a property to achieve the desired Profit selected in Section F.</t>
  </si>
  <si>
    <t>Profit:</t>
  </si>
  <si>
    <t>Calvert Home Mortgage</t>
  </si>
  <si>
    <t>Investment Corporation</t>
  </si>
  <si>
    <t>Flip Analyzer Tool</t>
  </si>
  <si>
    <t>For Real Estate Investors</t>
  </si>
  <si>
    <t>CHMIC Version 2.0</t>
  </si>
  <si>
    <t>Down Payment:</t>
  </si>
  <si>
    <r>
      <rPr>
        <b/>
        <sz val="11"/>
        <color indexed="9"/>
        <rFont val="Arial Rounded MT Bold"/>
        <family val="2"/>
      </rPr>
      <t>Instructions</t>
    </r>
    <r>
      <rPr>
        <sz val="11"/>
        <color indexed="9"/>
        <rFont val="Arial Rounded MT Bold"/>
        <family val="2"/>
      </rPr>
      <t>: First enter the "After Repair Value" then complete only the orange shaded fields with your information.</t>
    </r>
  </si>
  <si>
    <t>Real Estate Agent Discount:</t>
  </si>
  <si>
    <t>Net Mortgage:</t>
  </si>
  <si>
    <t>Interest Costs /month:</t>
  </si>
  <si>
    <t>Interest Costs /day:</t>
  </si>
  <si>
    <t>Total Interest Costs:</t>
  </si>
  <si>
    <t>After Repaired Value (ARV):</t>
  </si>
  <si>
    <t>Variable Monthly Costs:</t>
  </si>
  <si>
    <t>© 2015 Calvert Home Mortgage Investment Corporation. All rights reserved.</t>
  </si>
  <si>
    <t>This section is for you to enter in your personal contact information if you decide to share this document with other real estate investors, joint venture partners, lenders, or family members. It will make it easy to reference who you are, and your full contact information.</t>
  </si>
  <si>
    <t>We recommend that you contact numerous lawyers to find the best rate available.  Some charge more, and others charge less, for the same services.</t>
  </si>
  <si>
    <t>There are a number of costs associated with selling a property. These costs are listed in this section and include a number of spaces to customize any additional costs.</t>
  </si>
  <si>
    <t>Land Transfer Tax:</t>
  </si>
  <si>
    <t>In this section you will estimate the time that it will take to renovate the property and the time it will take to sell the property. You will also need to estimate the costs associated with renovating the property to achieve a realistic After-Repaired Value.</t>
  </si>
  <si>
    <t>We recommend that you estimate conservatively your renovation timeline, allowing for a few extra weeks to cover project delays and work on unforseen items.  Also, consider the time of year your renovation will take place, and account for holiday time which may affect you and your contractor.</t>
  </si>
  <si>
    <t>Consider in your selling timeframe the time it will take the market and attract a buyer, negotiate with your buyer(s), and then some time waiting for the possession to take place.</t>
  </si>
  <si>
    <t>We recommend that in total, you plan for a five month flip, and that you set a goal to complete in 3 months or less.  The scope of your renovation and the current market conditions should be taken into account in this goal setting and planning exercise.</t>
  </si>
  <si>
    <t>For more information about Calvert Home Mortgage Investment Corporation please visit our web site.</t>
  </si>
  <si>
    <t>www.chmic.ca</t>
  </si>
  <si>
    <t>Flip Analyzer Spreadsheet (Sales Price Focused)</t>
  </si>
  <si>
    <t>Purchase Price:</t>
  </si>
  <si>
    <t>Doing Business with Calvert Home Mortgage</t>
  </si>
  <si>
    <t>Calvert Home Mortgage's approval philosophy is simple: if you are likely to be profitable, we are likely to approve your flip.</t>
  </si>
  <si>
    <t>Here is what we look for:</t>
  </si>
  <si>
    <t>2. We consider your profitability by valuing the property as if it is completed with your planned renovations.  We ask you for your renovation budget, and description of renovations to help us value the property, and confirm your profitability.</t>
  </si>
  <si>
    <t>1. Profitability is our first requirement: will you make money?</t>
  </si>
  <si>
    <t>4. Your renovation costs are your responsibility to cover.  In cases where renovations costs are very high, we may consider a draw mortgage, or you may request us to review a second mortgage, equity take out on other property.  Call us for more details.</t>
  </si>
  <si>
    <t>5. Monthly, interest only payments are required while you own the home.</t>
  </si>
  <si>
    <t>On the first flip you do with Calvert Home Mortgage, we will require you to complete an application form. Contact us at 1-888-752-4642 or www.chmic.ca.</t>
  </si>
  <si>
    <t>On all flips, we require the following:</t>
  </si>
  <si>
    <t>A. purchase agreement</t>
  </si>
  <si>
    <t>B. renovation budget and description</t>
  </si>
  <si>
    <t>We sincerely hope this tool will help you find profitable flips.  When you do, we'd be excited to help you.</t>
  </si>
  <si>
    <t>This spreadsheet assumes you know what profit you would like to make and calculates the MAXIMUM Purchase price for the property.  Your profitability is based on a few assumptions in order to calculate your costs. Items you need to assume include: your purchase price, down payment and mortgage you wish to borrow.</t>
  </si>
  <si>
    <t>This spreadsheet assumes you know what your purchase and sale prices are and it calculates the profit.</t>
  </si>
  <si>
    <t>Complete this section with all the relevant address and purchase information about the property being analyzed.</t>
  </si>
  <si>
    <t>There are a number of costs associated with buying a property. We have listed typical costs that results from a purchase. Take some time to consider the cost for each of the items listed.</t>
  </si>
  <si>
    <t>The Realtor® fees are calculated based on commission of 7% of the first $100,000 and 3% of the balance of the selling price, plus GST.  If you have been able to negotiate a discount on this amount, then enter the amount of the discount in the "Agent Fee discount" line. Example: you only end up paying a buyer's Realtor® fee, or you find a private buyer on your own before completion.  We always recommend that you account for full Realtor® commissions to sell the property.  If you are fortunate enough to sell without a Realtor®, then your savings are a bonus, increasing your returns.</t>
  </si>
  <si>
    <t>There are a number of costs associated with owning the property.  In this case it accounts for all costs during the time it takes to renovate and sell the property. They are calculated on a monthly basis to provide an accurate estimate as to the carrying/holding costs that will result from owning the property.</t>
  </si>
  <si>
    <t>This section provides an analysis of the project and assumes one of two situations. Either the property took an additional month to rennovate or sell or it took one less month to renovate and sell. This provides you with some sensitivity analysis to understand the time cost of month.</t>
  </si>
  <si>
    <t>If Property is in Toronto 
(Municipal Land Transfer Tax):</t>
  </si>
  <si>
    <t>3. We ask for a minimum of $20,000 down payment, and our financing will not exceed 80% of the after-repaired value.  We  may ask for higher down payments in some limited circumstances.</t>
  </si>
  <si>
    <t>Area</t>
  </si>
  <si>
    <t>Items</t>
  </si>
  <si>
    <t xml:space="preserve"> </t>
  </si>
  <si>
    <t>Subtotal</t>
  </si>
  <si>
    <t>Unexpected Costs (add 30% estimated)</t>
  </si>
  <si>
    <t>Renovation Costs Worksheet</t>
  </si>
  <si>
    <t>Cost</t>
  </si>
  <si>
    <t>Summary of Renovations</t>
  </si>
  <si>
    <t>Total Costs with Unexpected Costs</t>
  </si>
  <si>
    <t xml:space="preserve">  </t>
  </si>
  <si>
    <t>LTV</t>
  </si>
  <si>
    <t>Down Payment</t>
  </si>
  <si>
    <t xml:space="preserve">Available Equity </t>
  </si>
  <si>
    <t xml:space="preserve">Max LTV </t>
  </si>
  <si>
    <t xml:space="preserve">CHMIC Value </t>
  </si>
  <si>
    <t xml:space="preserve">Global LTV </t>
  </si>
  <si>
    <t>First Mortgage/Registration</t>
  </si>
  <si>
    <t>Duplex Conversion to Tri-Plex</t>
  </si>
  <si>
    <t>Hamilton</t>
  </si>
  <si>
    <t>ON</t>
  </si>
  <si>
    <t>Subject Property LTV</t>
  </si>
  <si>
    <t>Net Total Cash Needed</t>
  </si>
  <si>
    <t>Additional Funds required by Borrower from Calvert</t>
  </si>
  <si>
    <t>Total Mortgages &amp; Financing Fees</t>
  </si>
  <si>
    <t>Second Mortgage/Registration</t>
  </si>
  <si>
    <t>Total Value of Properties</t>
  </si>
  <si>
    <t>Collateral Property Details</t>
  </si>
  <si>
    <t>Collateral Property Considered:</t>
  </si>
  <si>
    <t>Interest Rate:</t>
  </si>
  <si>
    <t>Minimum Down Payment against Purchase Price</t>
  </si>
  <si>
    <t>Down Payment (Remaning Equity in Collateral Property)</t>
  </si>
  <si>
    <t>BORROWER INFORMATION</t>
  </si>
  <si>
    <t>Net Available Equity</t>
  </si>
  <si>
    <t>$ Min to Reach Rate</t>
  </si>
  <si>
    <t>This section determines the financing cost of purchasing the property.  Issues to be aware of: Calvert Home Mortgage charges 17.49% simple interest, with no prepayment penalty if you put the minimum down of $10,000 on your profitable flip.  You may be able to attract a lower mortgage rate if you are able, and choose, to invest a greater down payment, such as 20% of your purchase price. Contact Calvert Home Mortgage to discuss your particular situation.  Consider volume: if you have excess cash to invest in a larger down payment, you will decrease your total costs; however if you have other opportunities to flip a greater number of homes by saving your capital and flipping more in the year, your total profit may be bigger, but putting less money down.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</si>
</sst>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6" formatCode="&quot;$&quot;#,##0;[Red]\-&quot;$&quot;#,##0"/>
    <numFmt numFmtId="8" formatCode="&quot;$&quot;#,##0.00;[Red]\-&quot;$&quot;#,##0.00"/>
    <numFmt numFmtId="44" formatCode="_-&quot;$&quot;* #,##0.00_-;\-&quot;$&quot;* #,##0.00_-;_-&quot;$&quot;* &quot;-&quot;??_-;_-@_-"/>
    <numFmt numFmtId="164" formatCode="&quot;$&quot;#,##0.00"/>
    <numFmt numFmtId="165" formatCode="[$-1009]mmmm\ d\,\ yyyy;@"/>
    <numFmt numFmtId="166" formatCode="General&quot; months&quot;"/>
    <numFmt numFmtId="167" formatCode="&quot;$&quot;#,##0.00_);[Red]\(&quot;$&quot;#,##0.00\)"/>
    <numFmt numFmtId="168" formatCode="_-&quot;$&quot;* #,##0_-;\-&quot;$&quot;* #,##0_-;_-&quot;$&quot;* &quot;-&quot;??_-;_-@_-"/>
    <numFmt numFmtId="169" formatCode="_-* #,##0_-;\-* #,##0_-;_-* &quot;-&quot;??_-;_-@"/>
    <numFmt numFmtId="170" formatCode="0.0%"/>
  </numFmts>
  <fonts count="64" x14ac:knownFonts="1">
    <font>
      <sz val="11"/>
      <color theme="1"/>
      <name val="Calibri"/>
      <family val="2"/>
      <scheme val="minor"/>
    </font>
    <font>
      <b/>
      <sz val="11"/>
      <color indexed="8"/>
      <name val="Calibri"/>
      <family val="2"/>
    </font>
    <font>
      <b/>
      <sz val="11"/>
      <color indexed="63"/>
      <name val="Calibri"/>
      <family val="2"/>
    </font>
    <font>
      <sz val="11"/>
      <color indexed="9"/>
      <name val="Arial Rounded MT Bold"/>
      <family val="2"/>
    </font>
    <font>
      <b/>
      <sz val="11"/>
      <color indexed="9"/>
      <name val="Arial Rounded MT Bold"/>
      <family val="2"/>
    </font>
    <font>
      <sz val="9"/>
      <color indexed="63"/>
      <name val="Calibri"/>
      <family val="2"/>
    </font>
    <font>
      <b/>
      <sz val="12"/>
      <color indexed="63"/>
      <name val="Calibri"/>
      <family val="2"/>
    </font>
    <font>
      <sz val="10"/>
      <color indexed="63"/>
      <name val="Calibri"/>
      <family val="2"/>
    </font>
    <font>
      <sz val="9"/>
      <color indexed="81"/>
      <name val="Tahoma"/>
      <family val="2"/>
    </font>
    <font>
      <b/>
      <sz val="9"/>
      <color indexed="81"/>
      <name val="Tahoma"/>
      <family val="2"/>
    </font>
    <font>
      <b/>
      <u/>
      <sz val="14"/>
      <color indexed="81"/>
      <name val="Calibri"/>
      <family val="2"/>
    </font>
    <font>
      <u/>
      <sz val="9"/>
      <color indexed="81"/>
      <name val="Tahoma"/>
      <family val="2"/>
    </font>
    <font>
      <b/>
      <u/>
      <sz val="9"/>
      <color indexed="81"/>
      <name val="Tahoma"/>
      <family val="2"/>
    </font>
    <font>
      <sz val="11"/>
      <color theme="0"/>
      <name val="Calibri"/>
      <family val="2"/>
      <scheme val="minor"/>
    </font>
    <font>
      <b/>
      <sz val="11"/>
      <color theme="0"/>
      <name val="Calibri"/>
      <family val="2"/>
      <scheme val="minor"/>
    </font>
    <font>
      <u/>
      <sz val="11"/>
      <color theme="10"/>
      <name val="Calibri"/>
      <family val="2"/>
      <scheme val="minor"/>
    </font>
    <font>
      <b/>
      <sz val="11"/>
      <color theme="1"/>
      <name val="Calibri"/>
      <family val="2"/>
      <scheme val="minor"/>
    </font>
    <font>
      <b/>
      <sz val="14"/>
      <color theme="1" tint="0.14999847407452621"/>
      <name val="Calibri"/>
      <family val="2"/>
      <scheme val="minor"/>
    </font>
    <font>
      <i/>
      <sz val="11"/>
      <color theme="1"/>
      <name val="Calibri"/>
      <family val="2"/>
      <scheme val="minor"/>
    </font>
    <font>
      <b/>
      <sz val="14"/>
      <color theme="1"/>
      <name val="Calibri"/>
      <family val="2"/>
      <scheme val="minor"/>
    </font>
    <font>
      <sz val="48"/>
      <color theme="4" tint="-0.249977111117893"/>
      <name val="Aharoni"/>
    </font>
    <font>
      <sz val="26"/>
      <color theme="1"/>
      <name val="Calibri"/>
      <family val="2"/>
      <scheme val="minor"/>
    </font>
    <font>
      <b/>
      <sz val="14"/>
      <color theme="0"/>
      <name val="Calibri"/>
      <family val="2"/>
      <scheme val="minor"/>
    </font>
    <font>
      <sz val="16"/>
      <color rgb="FF005596"/>
      <name val="Arial Black"/>
      <family val="2"/>
    </font>
    <font>
      <sz val="9"/>
      <color theme="1"/>
      <name val="Calibri"/>
      <family val="2"/>
      <scheme val="minor"/>
    </font>
    <font>
      <sz val="11"/>
      <color theme="1" tint="0.14999847407452621"/>
      <name val="Calibri"/>
      <family val="2"/>
      <scheme val="minor"/>
    </font>
    <font>
      <sz val="11"/>
      <color theme="1" tint="0.249977111117893"/>
      <name val="Calibri"/>
      <family val="2"/>
      <scheme val="minor"/>
    </font>
    <font>
      <b/>
      <sz val="11"/>
      <color rgb="FF00B050"/>
      <name val="Calibri"/>
      <family val="2"/>
      <scheme val="minor"/>
    </font>
    <font>
      <b/>
      <sz val="12"/>
      <color theme="1" tint="0.14999847407452621"/>
      <name val="Calibri"/>
      <family val="2"/>
      <scheme val="minor"/>
    </font>
    <font>
      <b/>
      <sz val="11"/>
      <color theme="1" tint="0.249977111117893"/>
      <name val="Calibri"/>
      <family val="2"/>
      <scheme val="minor"/>
    </font>
    <font>
      <sz val="12"/>
      <color theme="1"/>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4"/>
      <color theme="3"/>
      <name val="Calibri"/>
      <family val="2"/>
      <scheme val="minor"/>
    </font>
    <font>
      <b/>
      <sz val="14"/>
      <color rgb="FF00B050"/>
      <name val="Calibri"/>
      <family val="2"/>
      <scheme val="minor"/>
    </font>
    <font>
      <sz val="14"/>
      <color rgb="FF00B050"/>
      <name val="Calibri"/>
      <family val="2"/>
      <scheme val="minor"/>
    </font>
    <font>
      <b/>
      <sz val="18"/>
      <color rgb="FF00B050"/>
      <name val="Calibri"/>
      <family val="2"/>
      <scheme val="minor"/>
    </font>
    <font>
      <sz val="11"/>
      <color rgb="FF00B050"/>
      <name val="Calibri"/>
      <family val="2"/>
      <scheme val="minor"/>
    </font>
    <font>
      <sz val="11"/>
      <color theme="0"/>
      <name val="Arial Rounded MT Bold"/>
      <family val="2"/>
    </font>
    <font>
      <sz val="11"/>
      <color theme="5"/>
      <name val="Calibri"/>
      <family val="2"/>
      <scheme val="minor"/>
    </font>
    <font>
      <sz val="12"/>
      <color theme="1" tint="0.14999847407452621"/>
      <name val="Calibri"/>
      <family val="2"/>
      <scheme val="minor"/>
    </font>
    <font>
      <sz val="18"/>
      <color rgb="FF005596"/>
      <name val="Arial Black"/>
      <family val="2"/>
    </font>
    <font>
      <sz val="18"/>
      <color theme="1"/>
      <name val="Calibri"/>
      <family val="2"/>
      <scheme val="minor"/>
    </font>
    <font>
      <i/>
      <u/>
      <sz val="11"/>
      <color theme="1" tint="0.14999847407452621"/>
      <name val="Calibri"/>
      <family val="2"/>
      <scheme val="minor"/>
    </font>
    <font>
      <b/>
      <sz val="9"/>
      <color rgb="FF00B050"/>
      <name val="Calibri"/>
      <family val="2"/>
      <scheme val="minor"/>
    </font>
    <font>
      <sz val="8"/>
      <color theme="1" tint="0.249977111117893"/>
      <name val="Calibri"/>
      <family val="2"/>
      <scheme val="minor"/>
    </font>
    <font>
      <sz val="11"/>
      <color theme="1"/>
      <name val="Calibri"/>
      <family val="2"/>
      <scheme val="minor"/>
    </font>
    <font>
      <sz val="18"/>
      <color theme="3"/>
      <name val="Cambria"/>
      <family val="2"/>
      <scheme val="major"/>
    </font>
    <font>
      <b/>
      <sz val="11"/>
      <color theme="3"/>
      <name val="Calibri"/>
      <family val="2"/>
      <scheme val="minor"/>
    </font>
    <font>
      <sz val="16"/>
      <color theme="0"/>
      <name val="Calibri"/>
      <family val="2"/>
      <scheme val="minor"/>
    </font>
    <font>
      <b/>
      <sz val="22"/>
      <color theme="1"/>
      <name val="Calibri"/>
      <family val="2"/>
      <scheme val="minor"/>
    </font>
    <font>
      <b/>
      <sz val="16"/>
      <color theme="0"/>
      <name val="Calibri"/>
      <family val="2"/>
      <scheme val="minor"/>
    </font>
    <font>
      <b/>
      <sz val="20"/>
      <color theme="1"/>
      <name val="Calibri"/>
      <family val="2"/>
      <scheme val="minor"/>
    </font>
    <font>
      <sz val="48"/>
      <color theme="3"/>
      <name val="Cambria"/>
      <family val="1"/>
      <scheme val="major"/>
    </font>
    <font>
      <sz val="11"/>
      <color rgb="FF3F3F76"/>
      <name val="Calibri"/>
      <family val="2"/>
      <scheme val="minor"/>
    </font>
    <font>
      <b/>
      <sz val="11"/>
      <color rgb="FF3F3F76"/>
      <name val="Calibri"/>
      <family val="2"/>
      <scheme val="minor"/>
    </font>
    <font>
      <sz val="11"/>
      <color rgb="FF006100"/>
      <name val="Calibri"/>
      <family val="2"/>
      <scheme val="minor"/>
    </font>
    <font>
      <b/>
      <sz val="10"/>
      <color theme="1"/>
      <name val="Calibri"/>
      <family val="2"/>
      <scheme val="minor"/>
    </font>
    <font>
      <b/>
      <sz val="11"/>
      <name val="Calibri"/>
      <family val="2"/>
      <scheme val="minor"/>
    </font>
    <font>
      <b/>
      <sz val="11"/>
      <color theme="0" tint="-4.9989318521683403E-2"/>
      <name val="Calibri"/>
      <family val="2"/>
      <scheme val="minor"/>
    </font>
    <font>
      <sz val="11"/>
      <color theme="1"/>
      <name val="Calibri"/>
      <family val="2"/>
    </font>
    <font>
      <sz val="8"/>
      <name val="Calibri"/>
      <family val="2"/>
      <scheme val="minor"/>
    </font>
    <font>
      <b/>
      <sz val="12"/>
      <color theme="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rgb="FF005596"/>
        <bgColor indexed="64"/>
      </patternFill>
    </fill>
    <fill>
      <patternFill patternType="solid">
        <fgColor theme="4" tint="-0.2499465926084170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FEEDD"/>
        <bgColor indexed="64"/>
      </patternFill>
    </fill>
    <fill>
      <patternFill patternType="solid">
        <fgColor theme="6" tint="0.79998168889431442"/>
        <bgColor indexed="64"/>
      </patternFill>
    </fill>
    <fill>
      <patternFill patternType="solid">
        <fgColor theme="3"/>
        <bgColor indexed="64"/>
      </patternFill>
    </fill>
    <fill>
      <patternFill patternType="solid">
        <fgColor rgb="FFFFCC99"/>
      </patternFill>
    </fill>
    <fill>
      <patternFill patternType="solid">
        <fgColor rgb="FFC6EFCE"/>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249977111117893"/>
        <bgColor indexed="64"/>
      </patternFill>
    </fill>
  </fills>
  <borders count="20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4"/>
      </top>
      <bottom style="double">
        <color theme="4"/>
      </bottom>
      <diagonal/>
    </border>
    <border>
      <left/>
      <right/>
      <top/>
      <bottom style="medium">
        <color rgb="FF005596"/>
      </bottom>
      <diagonal/>
    </border>
    <border>
      <left/>
      <right/>
      <top style="medium">
        <color theme="1" tint="0.499984740745262"/>
      </top>
      <bottom/>
      <diagonal/>
    </border>
    <border>
      <left/>
      <right/>
      <top/>
      <bottom style="medium">
        <color theme="1" tint="0.499984740745262"/>
      </bottom>
      <diagonal/>
    </border>
    <border>
      <left style="thin">
        <color theme="1" tint="0.499984740745262"/>
      </left>
      <right/>
      <top style="medium">
        <color theme="1" tint="0.499984740745262"/>
      </top>
      <bottom/>
      <diagonal/>
    </border>
    <border>
      <left style="thin">
        <color theme="1" tint="0.499984740745262"/>
      </left>
      <right/>
      <top/>
      <bottom/>
      <diagonal/>
    </border>
    <border>
      <left style="thin">
        <color theme="1" tint="0.499984740745262"/>
      </left>
      <right/>
      <top/>
      <bottom style="medium">
        <color theme="1" tint="0.499984740745262"/>
      </bottom>
      <diagonal/>
    </border>
    <border>
      <left/>
      <right style="medium">
        <color theme="1" tint="0.499984740745262"/>
      </right>
      <top style="medium">
        <color theme="1" tint="0.499984740745262"/>
      </top>
      <bottom/>
      <diagonal/>
    </border>
    <border>
      <left/>
      <right style="medium">
        <color theme="1" tint="0.499984740745262"/>
      </right>
      <top/>
      <bottom/>
      <diagonal/>
    </border>
    <border>
      <left/>
      <right style="medium">
        <color theme="1" tint="0.499984740745262"/>
      </right>
      <top/>
      <bottom style="medium">
        <color theme="1" tint="0.499984740745262"/>
      </bottom>
      <diagonal/>
    </border>
    <border>
      <left/>
      <right/>
      <top/>
      <bottom style="thin">
        <color theme="1" tint="0.499984740745262"/>
      </bottom>
      <diagonal/>
    </border>
    <border>
      <left/>
      <right style="medium">
        <color theme="1" tint="0.499984740745262"/>
      </right>
      <top/>
      <bottom style="thin">
        <color theme="1" tint="0.499984740745262"/>
      </bottom>
      <diagonal/>
    </border>
    <border>
      <left/>
      <right/>
      <top style="thin">
        <color theme="1" tint="0.499984740745262"/>
      </top>
      <bottom/>
      <diagonal/>
    </border>
    <border>
      <left style="medium">
        <color theme="1" tint="0.499984740745262"/>
      </left>
      <right style="medium">
        <color theme="1" tint="0.499984740745262"/>
      </right>
      <top style="medium">
        <color theme="1" tint="0.499984740745262"/>
      </top>
      <bottom/>
      <diagonal/>
    </border>
    <border>
      <left style="medium">
        <color theme="1" tint="0.499984740745262"/>
      </left>
      <right style="thin">
        <color theme="1" tint="0.499984740745262"/>
      </right>
      <top style="medium">
        <color theme="1" tint="0.499984740745262"/>
      </top>
      <bottom/>
      <diagonal/>
    </border>
    <border>
      <left style="medium">
        <color theme="1" tint="0.499984740745262"/>
      </left>
      <right style="medium">
        <color theme="1" tint="0.499984740745262"/>
      </right>
      <top/>
      <bottom style="medium">
        <color theme="1" tint="0.499984740745262"/>
      </bottom>
      <diagonal/>
    </border>
    <border>
      <left style="medium">
        <color theme="1" tint="0.499984740745262"/>
      </left>
      <right style="thin">
        <color theme="1" tint="0.499984740745262"/>
      </right>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style="medium">
        <color theme="1" tint="0.499984740745262"/>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0" tint="-0.14996795556505021"/>
      </left>
      <right/>
      <top/>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right style="medium">
        <color theme="1" tint="0.499984740745262"/>
      </right>
      <top/>
      <bottom style="thin">
        <color theme="0" tint="-0.14993743705557422"/>
      </bottom>
      <diagonal/>
    </border>
    <border>
      <left style="thin">
        <color theme="0" tint="-0.14996795556505021"/>
      </left>
      <right/>
      <top style="thin">
        <color theme="0" tint="-0.14993743705557422"/>
      </top>
      <bottom/>
      <diagonal/>
    </border>
    <border>
      <left/>
      <right/>
      <top style="thin">
        <color theme="0" tint="-0.14993743705557422"/>
      </top>
      <bottom/>
      <diagonal/>
    </border>
    <border>
      <left/>
      <right style="medium">
        <color theme="1" tint="0.499984740745262"/>
      </right>
      <top style="thin">
        <color theme="0" tint="-0.14993743705557422"/>
      </top>
      <bottom/>
      <diagonal/>
    </border>
    <border>
      <left style="thin">
        <color theme="0" tint="-0.14996795556505021"/>
      </left>
      <right/>
      <top/>
      <bottom style="medium">
        <color theme="1" tint="0.499984740745262"/>
      </bottom>
      <diagonal/>
    </border>
    <border>
      <left style="medium">
        <color theme="1" tint="0.499984740745262"/>
      </left>
      <right/>
      <top/>
      <bottom/>
      <diagonal/>
    </border>
    <border>
      <left style="medium">
        <color theme="1" tint="0.499984740745262"/>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right style="thin">
        <color theme="0" tint="-0.14996795556505021"/>
      </right>
      <top/>
      <bottom style="medium">
        <color theme="1" tint="0.499984740745262"/>
      </bottom>
      <diagonal/>
    </border>
    <border>
      <left/>
      <right style="thin">
        <color theme="0" tint="-0.14996795556505021"/>
      </right>
      <top/>
      <bottom/>
      <diagonal/>
    </border>
    <border>
      <left/>
      <right/>
      <top/>
      <bottom style="thin">
        <color theme="0" tint="-0.14996795556505021"/>
      </bottom>
      <diagonal/>
    </border>
    <border>
      <left style="dashed">
        <color theme="1" tint="0.499984740745262"/>
      </left>
      <right/>
      <top style="dashed">
        <color theme="1" tint="0.499984740745262"/>
      </top>
      <bottom style="thin">
        <color theme="0" tint="-0.14996795556505021"/>
      </bottom>
      <diagonal/>
    </border>
    <border>
      <left/>
      <right/>
      <top style="dashed">
        <color theme="1" tint="0.499984740745262"/>
      </top>
      <bottom style="thin">
        <color theme="0" tint="-0.14996795556505021"/>
      </bottom>
      <diagonal/>
    </border>
    <border>
      <left/>
      <right style="thin">
        <color theme="0" tint="-0.14996795556505021"/>
      </right>
      <top style="dashed">
        <color theme="1" tint="0.499984740745262"/>
      </top>
      <bottom style="thin">
        <color theme="0" tint="-0.14996795556505021"/>
      </bottom>
      <diagonal/>
    </border>
    <border>
      <left style="thin">
        <color theme="1" tint="0.49998474074526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medium">
        <color theme="1" tint="0.499984740745262"/>
      </right>
      <top style="thin">
        <color theme="0" tint="-0.14990691854609822"/>
      </top>
      <bottom style="thin">
        <color theme="0" tint="-0.14990691854609822"/>
      </bottom>
      <diagonal/>
    </border>
    <border>
      <left style="medium">
        <color rgb="FF00B050"/>
      </left>
      <right/>
      <top style="medium">
        <color rgb="FF00B050"/>
      </top>
      <bottom style="medium">
        <color rgb="FF00B050"/>
      </bottom>
      <diagonal/>
    </border>
    <border>
      <left/>
      <right/>
      <top style="medium">
        <color rgb="FF00B050"/>
      </top>
      <bottom style="medium">
        <color rgb="FF00B050"/>
      </bottom>
      <diagonal/>
    </border>
    <border>
      <left/>
      <right style="medium">
        <color rgb="FF00B050"/>
      </right>
      <top style="medium">
        <color rgb="FF00B050"/>
      </top>
      <bottom style="medium">
        <color rgb="FF00B050"/>
      </bottom>
      <diagonal/>
    </border>
    <border>
      <left style="medium">
        <color rgb="FF00B050"/>
      </left>
      <right/>
      <top style="medium">
        <color theme="1" tint="0.499984740745262"/>
      </top>
      <bottom/>
      <diagonal/>
    </border>
    <border>
      <left style="medium">
        <color rgb="FF00B050"/>
      </left>
      <right/>
      <top/>
      <bottom style="medium">
        <color theme="1" tint="0.499984740745262"/>
      </bottom>
      <diagonal/>
    </border>
    <border>
      <left style="thin">
        <color theme="1" tint="0.499984740745262"/>
      </left>
      <right/>
      <top style="thin">
        <color theme="0" tint="-0.14996795556505021"/>
      </top>
      <bottom style="thin">
        <color theme="1" tint="0.499984740745262"/>
      </bottom>
      <diagonal/>
    </border>
    <border>
      <left/>
      <right/>
      <top style="thin">
        <color theme="0" tint="-0.14996795556505021"/>
      </top>
      <bottom style="thin">
        <color theme="1" tint="0.499984740745262"/>
      </bottom>
      <diagonal/>
    </border>
    <border>
      <left/>
      <right style="thin">
        <color theme="1" tint="0.499984740745262"/>
      </right>
      <top style="thin">
        <color theme="0" tint="-0.14996795556505021"/>
      </top>
      <bottom style="thin">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right style="thin">
        <color theme="1" tint="0.499984740745262"/>
      </right>
      <top style="medium">
        <color theme="1" tint="0.499984740745262"/>
      </top>
      <bottom/>
      <diagonal/>
    </border>
    <border>
      <left style="medium">
        <color theme="1" tint="0.499984740745262"/>
      </left>
      <right/>
      <top/>
      <bottom style="thin">
        <color theme="1" tint="0.499984740745262"/>
      </bottom>
      <diagonal/>
    </border>
    <border>
      <left style="medium">
        <color rgb="FF00B050"/>
      </left>
      <right/>
      <top style="medium">
        <color rgb="FF00B050"/>
      </top>
      <bottom/>
      <diagonal/>
    </border>
    <border>
      <left/>
      <right/>
      <top style="medium">
        <color rgb="FF00B050"/>
      </top>
      <bottom/>
      <diagonal/>
    </border>
    <border>
      <left style="medium">
        <color rgb="FF00B050"/>
      </left>
      <right/>
      <top/>
      <bottom style="medium">
        <color rgb="FF00B050"/>
      </bottom>
      <diagonal/>
    </border>
    <border>
      <left/>
      <right/>
      <top/>
      <bottom style="medium">
        <color rgb="FF00B050"/>
      </bottom>
      <diagonal/>
    </border>
    <border>
      <left style="medium">
        <color theme="1" tint="0.499984740745262"/>
      </left>
      <right/>
      <top/>
      <bottom style="thin">
        <color theme="0" tint="-0.14996795556505021"/>
      </bottom>
      <diagonal/>
    </border>
    <border>
      <left/>
      <right style="thin">
        <color theme="0" tint="-0.14996795556505021"/>
      </right>
      <top/>
      <bottom style="thin">
        <color theme="0" tint="-0.14996795556505021"/>
      </bottom>
      <diagonal/>
    </border>
    <border>
      <left/>
      <right style="medium">
        <color rgb="FF00B050"/>
      </right>
      <top style="medium">
        <color rgb="FF00B050"/>
      </top>
      <bottom/>
      <diagonal/>
    </border>
    <border>
      <left/>
      <right style="medium">
        <color rgb="FF00B050"/>
      </right>
      <top/>
      <bottom style="medium">
        <color rgb="FF00B050"/>
      </bottom>
      <diagonal/>
    </border>
    <border>
      <left style="medium">
        <color theme="1" tint="0.499984740745262"/>
      </left>
      <right style="thin">
        <color theme="0" tint="-0.14996795556505021"/>
      </right>
      <top style="thin">
        <color theme="1" tint="0.499984740745262"/>
      </top>
      <bottom style="medium">
        <color theme="1" tint="0.499984740745262"/>
      </bottom>
      <diagonal/>
    </border>
    <border>
      <left style="thin">
        <color theme="0" tint="-0.14996795556505021"/>
      </left>
      <right style="thin">
        <color theme="0" tint="-0.14996795556505021"/>
      </right>
      <top style="thin">
        <color theme="1" tint="0.499984740745262"/>
      </top>
      <bottom style="medium">
        <color theme="1" tint="0.499984740745262"/>
      </bottom>
      <diagonal/>
    </border>
    <border>
      <left style="thin">
        <color theme="0" tint="-0.14996795556505021"/>
      </left>
      <right style="thin">
        <color theme="1" tint="0.499984740745262"/>
      </right>
      <top style="thin">
        <color theme="1" tint="0.499984740745262"/>
      </top>
      <bottom style="medium">
        <color theme="1" tint="0.499984740745262"/>
      </bottom>
      <diagonal/>
    </border>
    <border>
      <left style="medium">
        <color theme="1" tint="0.499984740745262"/>
      </left>
      <right style="thin">
        <color theme="0" tint="-0.14996795556505021"/>
      </right>
      <top style="medium">
        <color theme="0" tint="-0.14996795556505021"/>
      </top>
      <bottom style="thin">
        <color theme="1" tint="0.499984740745262"/>
      </bottom>
      <diagonal/>
    </border>
    <border>
      <left style="thin">
        <color theme="0" tint="-0.14996795556505021"/>
      </left>
      <right style="thin">
        <color theme="0" tint="-0.14996795556505021"/>
      </right>
      <top style="medium">
        <color theme="0" tint="-0.14996795556505021"/>
      </top>
      <bottom style="thin">
        <color theme="1" tint="0.499984740745262"/>
      </bottom>
      <diagonal/>
    </border>
    <border>
      <left style="thin">
        <color theme="0" tint="-0.14996795556505021"/>
      </left>
      <right style="thin">
        <color theme="1" tint="0.499984740745262"/>
      </right>
      <top style="medium">
        <color theme="0" tint="-0.14996795556505021"/>
      </top>
      <bottom style="thin">
        <color theme="1" tint="0.499984740745262"/>
      </bottom>
      <diagonal/>
    </border>
    <border>
      <left style="medium">
        <color theme="1" tint="0.499984740745262"/>
      </left>
      <right style="thin">
        <color theme="0" tint="-0.14996795556505021"/>
      </right>
      <top/>
      <bottom style="thin">
        <color theme="1" tint="0.499984740745262"/>
      </bottom>
      <diagonal/>
    </border>
    <border>
      <left style="thin">
        <color theme="0" tint="-0.14996795556505021"/>
      </left>
      <right style="thin">
        <color theme="0" tint="-0.14996795556505021"/>
      </right>
      <top/>
      <bottom style="thin">
        <color theme="1" tint="0.499984740745262"/>
      </bottom>
      <diagonal/>
    </border>
    <border>
      <left style="thin">
        <color theme="0" tint="-0.14996795556505021"/>
      </left>
      <right style="thin">
        <color theme="1" tint="0.499984740745262"/>
      </right>
      <top/>
      <bottom style="thin">
        <color theme="1" tint="0.499984740745262"/>
      </bottom>
      <diagonal/>
    </border>
    <border>
      <left style="medium">
        <color theme="1" tint="0.499984740745262"/>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style="thin">
        <color theme="1" tint="0.499984740745262"/>
      </right>
      <top/>
      <bottom/>
      <diagonal/>
    </border>
    <border>
      <left style="thin">
        <color theme="0" tint="-0.14996795556505021"/>
      </left>
      <right style="medium">
        <color theme="1" tint="0.499984740745262"/>
      </right>
      <top/>
      <bottom/>
      <diagonal/>
    </border>
    <border>
      <left style="medium">
        <color theme="1" tint="0.499984740745262"/>
      </left>
      <right style="medium">
        <color theme="1" tint="0.499984740745262"/>
      </right>
      <top/>
      <bottom/>
      <diagonal/>
    </border>
    <border>
      <left/>
      <right style="thin">
        <color theme="0" tint="-0.14996795556505021"/>
      </right>
      <top style="thin">
        <color theme="1" tint="0.499984740745262"/>
      </top>
      <bottom style="medium">
        <color theme="1" tint="0.499984740745262"/>
      </bottom>
      <diagonal/>
    </border>
    <border>
      <left style="thin">
        <color theme="0" tint="-0.14996795556505021"/>
      </left>
      <right style="medium">
        <color theme="1" tint="0.499984740745262"/>
      </right>
      <top style="thin">
        <color theme="1" tint="0.499984740745262"/>
      </top>
      <bottom style="medium">
        <color theme="1" tint="0.499984740745262"/>
      </bottom>
      <diagonal/>
    </border>
    <border>
      <left/>
      <right style="thin">
        <color theme="0" tint="-0.24994659260841701"/>
      </right>
      <top style="medium">
        <color theme="1" tint="0.499984740745262"/>
      </top>
      <bottom/>
      <diagonal/>
    </border>
    <border>
      <left style="medium">
        <color theme="1" tint="0.499984740745262"/>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medium">
        <color theme="1" tint="0.499984740745262"/>
      </top>
      <bottom/>
      <diagonal/>
    </border>
    <border>
      <left style="thin">
        <color theme="0" tint="-0.24994659260841701"/>
      </left>
      <right/>
      <top/>
      <bottom style="thin">
        <color theme="0" tint="-0.24994659260841701"/>
      </bottom>
      <diagonal/>
    </border>
    <border>
      <left/>
      <right style="medium">
        <color theme="1" tint="0.499984740745262"/>
      </right>
      <top/>
      <bottom style="thin">
        <color theme="0" tint="-0.24994659260841701"/>
      </bottom>
      <diagonal/>
    </border>
    <border>
      <left style="medium">
        <color theme="1" tint="0.499984740745262"/>
      </left>
      <right style="thin">
        <color theme="0" tint="-0.14996795556505021"/>
      </right>
      <top/>
      <bottom style="medium">
        <color theme="1" tint="0.499984740745262"/>
      </bottom>
      <diagonal/>
    </border>
    <border>
      <left style="thin">
        <color theme="0" tint="-0.14996795556505021"/>
      </left>
      <right style="thin">
        <color theme="0" tint="-0.14996795556505021"/>
      </right>
      <top/>
      <bottom style="medium">
        <color theme="1" tint="0.499984740745262"/>
      </bottom>
      <diagonal/>
    </border>
    <border>
      <left style="thin">
        <color theme="1" tint="0.499984740745262"/>
      </left>
      <right style="thin">
        <color theme="0" tint="-0.14996795556505021"/>
      </right>
      <top style="thin">
        <color theme="1" tint="0.499984740745262"/>
      </top>
      <bottom style="medium">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top style="thin">
        <color theme="1" tint="0.499984740745262"/>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medium">
        <color theme="1" tint="0.499984740745262"/>
      </right>
      <top style="thin">
        <color theme="0" tint="-0.24994659260841701"/>
      </top>
      <bottom/>
      <diagonal/>
    </border>
    <border>
      <left style="thin">
        <color theme="0" tint="-0.24994659260841701"/>
      </left>
      <right/>
      <top/>
      <bottom style="medium">
        <color theme="1" tint="0.499984740745262"/>
      </bottom>
      <diagonal/>
    </border>
    <border>
      <left style="medium">
        <color theme="1" tint="0.499984740745262"/>
      </left>
      <right/>
      <top style="thin">
        <color theme="1" tint="0.499984740745262"/>
      </top>
      <bottom style="thin">
        <color theme="1" tint="0.499984740745262"/>
      </bottom>
      <diagonal/>
    </border>
    <border>
      <left style="medium">
        <color theme="1" tint="0.499984740745262"/>
      </left>
      <right/>
      <top style="thin">
        <color theme="1" tint="0.499984740745262"/>
      </top>
      <bottom style="medium">
        <color theme="1" tint="0.499984740745262"/>
      </bottom>
      <diagonal/>
    </border>
    <border>
      <left style="thin">
        <color theme="0" tint="-0.24994659260841701"/>
      </left>
      <right/>
      <top/>
      <bottom/>
      <diagonal/>
    </border>
    <border>
      <left/>
      <right style="thin">
        <color theme="1" tint="0.499984740745262"/>
      </right>
      <top/>
      <bottom/>
      <diagonal/>
    </border>
    <border>
      <left style="medium">
        <color theme="1" tint="0.499984740745262"/>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1" tint="0.499984740745262"/>
      </bottom>
      <diagonal/>
    </border>
    <border>
      <left style="thin">
        <color theme="1" tint="0.499984740745262"/>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style="dashed">
        <color theme="0" tint="-0.14996795556505021"/>
      </left>
      <right/>
      <top style="thin">
        <color theme="0" tint="-0.14993743705557422"/>
      </top>
      <bottom style="thin">
        <color theme="1" tint="0.499984740745262"/>
      </bottom>
      <diagonal/>
    </border>
    <border>
      <left/>
      <right/>
      <top style="thin">
        <color theme="0" tint="-0.14993743705557422"/>
      </top>
      <bottom style="thin">
        <color theme="1" tint="0.499984740745262"/>
      </bottom>
      <diagonal/>
    </border>
    <border>
      <left/>
      <right style="medium">
        <color theme="1" tint="0.499984740745262"/>
      </right>
      <top style="thin">
        <color theme="0" tint="-0.14993743705557422"/>
      </top>
      <bottom style="thin">
        <color theme="1" tint="0.499984740745262"/>
      </bottom>
      <diagonal/>
    </border>
    <border>
      <left style="dashed">
        <color theme="0" tint="-0.14996795556505021"/>
      </left>
      <right/>
      <top style="thin">
        <color theme="1" tint="0.499984740745262"/>
      </top>
      <bottom style="medium">
        <color theme="1" tint="0.499984740745262"/>
      </bottom>
      <diagonal/>
    </border>
    <border>
      <left/>
      <right style="medium">
        <color theme="1" tint="0.499984740745262"/>
      </right>
      <top style="thin">
        <color theme="1" tint="0.499984740745262"/>
      </top>
      <bottom style="medium">
        <color theme="1" tint="0.499984740745262"/>
      </bottom>
      <diagonal/>
    </border>
    <border>
      <left style="dashed">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medium">
        <color theme="1" tint="0.499984740745262"/>
      </right>
      <top style="thin">
        <color theme="0" tint="-0.14993743705557422"/>
      </top>
      <bottom style="thin">
        <color theme="0" tint="-0.14993743705557422"/>
      </bottom>
      <diagonal/>
    </border>
    <border>
      <left style="thin">
        <color theme="1" tint="0.499984740745262"/>
      </left>
      <right/>
      <top style="thin">
        <color theme="1" tint="0.499984740745262"/>
      </top>
      <bottom style="thin">
        <color theme="0" tint="-0.14996795556505021"/>
      </bottom>
      <diagonal/>
    </border>
    <border>
      <left/>
      <right/>
      <top style="thin">
        <color theme="1" tint="0.499984740745262"/>
      </top>
      <bottom style="thin">
        <color theme="0" tint="-0.14996795556505021"/>
      </bottom>
      <diagonal/>
    </border>
    <border>
      <left/>
      <right style="thin">
        <color theme="1" tint="0.499984740745262"/>
      </right>
      <top style="thin">
        <color theme="1" tint="0.499984740745262"/>
      </top>
      <bottom style="thin">
        <color theme="0" tint="-0.14996795556505021"/>
      </bottom>
      <diagonal/>
    </border>
    <border>
      <left/>
      <right style="thin">
        <color theme="1" tint="0.499984740745262"/>
      </right>
      <top style="thin">
        <color theme="0" tint="-0.14996795556505021"/>
      </top>
      <bottom style="thin">
        <color theme="0" tint="-0.14996795556505021"/>
      </bottom>
      <diagonal/>
    </border>
    <border>
      <left style="thin">
        <color theme="1" tint="0.499984740745262"/>
      </left>
      <right/>
      <top style="thin">
        <color theme="1" tint="0.499984740745262"/>
      </top>
      <bottom style="thin">
        <color theme="0" tint="-0.14990691854609822"/>
      </bottom>
      <diagonal/>
    </border>
    <border>
      <left/>
      <right/>
      <top style="thin">
        <color theme="1" tint="0.499984740745262"/>
      </top>
      <bottom style="thin">
        <color theme="0" tint="-0.14990691854609822"/>
      </bottom>
      <diagonal/>
    </border>
    <border>
      <left/>
      <right style="medium">
        <color theme="1" tint="0.499984740745262"/>
      </right>
      <top style="thin">
        <color theme="1" tint="0.499984740745262"/>
      </top>
      <bottom style="thin">
        <color theme="0" tint="-0.14990691854609822"/>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medium">
        <color theme="1" tint="0.499984740745262"/>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medium">
        <color theme="1" tint="0.499984740745262"/>
      </right>
      <top style="thin">
        <color theme="0" tint="-0.14996795556505021"/>
      </top>
      <bottom style="thin">
        <color theme="0" tint="-0.14996795556505021"/>
      </bottom>
      <diagonal/>
    </border>
    <border>
      <left style="medium">
        <color theme="5"/>
      </left>
      <right style="thin">
        <color theme="0" tint="-0.14996795556505021"/>
      </right>
      <top style="medium">
        <color theme="5"/>
      </top>
      <bottom style="medium">
        <color theme="5"/>
      </bottom>
      <diagonal/>
    </border>
    <border>
      <left style="thin">
        <color theme="0" tint="-0.14996795556505021"/>
      </left>
      <right style="thin">
        <color theme="0" tint="-0.14996795556505021"/>
      </right>
      <top style="medium">
        <color theme="5"/>
      </top>
      <bottom style="medium">
        <color theme="5"/>
      </bottom>
      <diagonal/>
    </border>
    <border>
      <left style="thin">
        <color theme="0" tint="-0.14996795556505021"/>
      </left>
      <right style="medium">
        <color theme="5"/>
      </right>
      <top style="medium">
        <color theme="5"/>
      </top>
      <bottom style="medium">
        <color theme="5"/>
      </bottom>
      <diagonal/>
    </border>
    <border>
      <left style="thin">
        <color theme="1" tint="0.499984740745262"/>
      </left>
      <right style="thin">
        <color theme="0" tint="-0.14996795556505021"/>
      </right>
      <top style="thin">
        <color theme="0" tint="-0.14996795556505021"/>
      </top>
      <bottom style="thin">
        <color theme="0" tint="-0.14996795556505021"/>
      </bottom>
      <diagonal/>
    </border>
    <border>
      <left style="medium">
        <color theme="1" tint="0.499984740745262"/>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1" tint="0.499984740745262"/>
      </right>
      <top style="thin">
        <color theme="0" tint="-0.14996795556505021"/>
      </top>
      <bottom/>
      <diagonal/>
    </border>
    <border>
      <left/>
      <right/>
      <top style="medium">
        <color theme="1" tint="0.499984740745262"/>
      </top>
      <bottom style="thin">
        <color theme="1" tint="0.499984740745262"/>
      </bottom>
      <diagonal/>
    </border>
    <border>
      <left/>
      <right style="medium">
        <color theme="1" tint="0.499984740745262"/>
      </right>
      <top style="medium">
        <color theme="1" tint="0.499984740745262"/>
      </top>
      <bottom style="thin">
        <color theme="1" tint="0.499984740745262"/>
      </bottom>
      <diagonal/>
    </border>
    <border>
      <left style="dashed">
        <color theme="0" tint="-0.14996795556505021"/>
      </left>
      <right/>
      <top style="medium">
        <color theme="1" tint="0.499984740745262"/>
      </top>
      <bottom style="thin">
        <color theme="1" tint="0.499984740745262"/>
      </bottom>
      <diagonal/>
    </border>
    <border>
      <left style="dashed">
        <color theme="0" tint="-0.14996795556505021"/>
      </left>
      <right/>
      <top style="thin">
        <color theme="1" tint="0.499984740745262"/>
      </top>
      <bottom style="thin">
        <color theme="0" tint="-0.14993743705557422"/>
      </bottom>
      <diagonal/>
    </border>
    <border>
      <left/>
      <right/>
      <top style="thin">
        <color theme="1" tint="0.499984740745262"/>
      </top>
      <bottom style="thin">
        <color theme="0" tint="-0.14993743705557422"/>
      </bottom>
      <diagonal/>
    </border>
    <border>
      <left/>
      <right style="medium">
        <color theme="1" tint="0.499984740745262"/>
      </right>
      <top style="thin">
        <color theme="1" tint="0.499984740745262"/>
      </top>
      <bottom style="thin">
        <color theme="0" tint="-0.14993743705557422"/>
      </bottom>
      <diagonal/>
    </border>
    <border>
      <left style="thin">
        <color theme="1" tint="0.499984740745262"/>
      </left>
      <right style="medium">
        <color theme="1" tint="0.499984740745262"/>
      </right>
      <top style="medium">
        <color theme="1" tint="0.499984740745262"/>
      </top>
      <bottom/>
      <diagonal/>
    </border>
    <border>
      <left style="thin">
        <color theme="1" tint="0.499984740745262"/>
      </left>
      <right style="medium">
        <color theme="1" tint="0.499984740745262"/>
      </right>
      <top/>
      <bottom style="medium">
        <color theme="1" tint="0.499984740745262"/>
      </bottom>
      <diagonal/>
    </border>
    <border>
      <left/>
      <right style="medium">
        <color theme="1" tint="0.499984740745262"/>
      </right>
      <top style="thin">
        <color theme="0" tint="-0.14996795556505021"/>
      </top>
      <bottom style="thin">
        <color theme="0" tint="-0.14996795556505021"/>
      </bottom>
      <diagonal/>
    </border>
    <border>
      <left style="thin">
        <color theme="1" tint="0.499984740745262"/>
      </left>
      <right/>
      <top style="thin">
        <color theme="0" tint="-0.14996795556505021"/>
      </top>
      <bottom/>
      <diagonal/>
    </border>
    <border>
      <left/>
      <right style="medium">
        <color theme="1" tint="0.499984740745262"/>
      </right>
      <top style="thin">
        <color theme="0" tint="-0.14996795556505021"/>
      </top>
      <bottom/>
      <diagonal/>
    </border>
    <border>
      <left/>
      <right style="thin">
        <color theme="1" tint="0.499984740745262"/>
      </right>
      <top/>
      <bottom style="medium">
        <color theme="1" tint="0.499984740745262"/>
      </bottom>
      <diagonal/>
    </border>
    <border>
      <left style="thin">
        <color theme="1" tint="0.499984740745262"/>
      </left>
      <right/>
      <top style="thin">
        <color theme="0" tint="-0.14996795556505021"/>
      </top>
      <bottom style="medium">
        <color theme="1" tint="0.499984740745262"/>
      </bottom>
      <diagonal/>
    </border>
    <border>
      <left/>
      <right/>
      <top style="thin">
        <color theme="0" tint="-0.14996795556505021"/>
      </top>
      <bottom style="medium">
        <color theme="1" tint="0.499984740745262"/>
      </bottom>
      <diagonal/>
    </border>
    <border>
      <left/>
      <right style="thin">
        <color theme="1" tint="0.499984740745262"/>
      </right>
      <top style="thin">
        <color theme="0" tint="-0.14996795556505021"/>
      </top>
      <bottom style="medium">
        <color theme="1" tint="0.499984740745262"/>
      </bottom>
      <diagonal/>
    </border>
    <border>
      <left/>
      <right style="medium">
        <color theme="1" tint="0.499984740745262"/>
      </right>
      <top style="thin">
        <color theme="0" tint="-0.14996795556505021"/>
      </top>
      <bottom style="medium">
        <color theme="1" tint="0.499984740745262"/>
      </bottom>
      <diagonal/>
    </border>
    <border>
      <left style="medium">
        <color theme="1" tint="0.499984740745262"/>
      </left>
      <right/>
      <top style="medium">
        <color rgb="FF005596"/>
      </top>
      <bottom/>
      <diagonal/>
    </border>
    <border>
      <left/>
      <right/>
      <top style="medium">
        <color rgb="FF005596"/>
      </top>
      <bottom/>
      <diagonal/>
    </border>
    <border>
      <left/>
      <right style="medium">
        <color theme="1" tint="0.499984740745262"/>
      </right>
      <top style="medium">
        <color rgb="FF005596"/>
      </top>
      <bottom/>
      <diagonal/>
    </border>
    <border>
      <left/>
      <right style="thin">
        <color theme="1" tint="0.499984740745262"/>
      </right>
      <top style="medium">
        <color rgb="FF005596"/>
      </top>
      <bottom/>
      <diagonal/>
    </border>
    <border>
      <left style="thin">
        <color theme="1" tint="0.499984740745262"/>
      </left>
      <right/>
      <top style="medium">
        <color rgb="FF005596"/>
      </top>
      <bottom/>
      <diagonal/>
    </border>
    <border>
      <left style="thin">
        <color theme="1" tint="0.499984740745262"/>
      </left>
      <right/>
      <top style="medium">
        <color theme="1" tint="0.499984740745262"/>
      </top>
      <bottom style="thin">
        <color theme="0" tint="-0.14996795556505021"/>
      </bottom>
      <diagonal/>
    </border>
    <border>
      <left/>
      <right/>
      <top style="medium">
        <color theme="1" tint="0.499984740745262"/>
      </top>
      <bottom style="thin">
        <color theme="0" tint="-0.14996795556505021"/>
      </bottom>
      <diagonal/>
    </border>
    <border>
      <left/>
      <right style="medium">
        <color theme="1" tint="0.499984740745262"/>
      </right>
      <top style="medium">
        <color theme="1" tint="0.499984740745262"/>
      </top>
      <bottom style="thin">
        <color theme="0" tint="-0.14996795556505021"/>
      </bottom>
      <diagonal/>
    </border>
    <border>
      <left style="thin">
        <color theme="1" tint="0.499984740745262"/>
      </left>
      <right style="thin">
        <color theme="0" tint="-0.14996795556505021"/>
      </right>
      <top/>
      <bottom style="thin">
        <color theme="0" tint="-0.14996795556505021"/>
      </bottom>
      <diagonal/>
    </border>
    <border>
      <left style="thin">
        <color theme="6" tint="0.39994506668294322"/>
      </left>
      <right/>
      <top style="thin">
        <color theme="6" tint="0.39994506668294322"/>
      </top>
      <bottom style="thin">
        <color theme="6" tint="0.39994506668294322"/>
      </bottom>
      <diagonal/>
    </border>
    <border>
      <left/>
      <right style="thin">
        <color theme="6" tint="0.39991454817346722"/>
      </right>
      <top style="thin">
        <color theme="6" tint="0.39994506668294322"/>
      </top>
      <bottom style="thin">
        <color theme="6" tint="0.39994506668294322"/>
      </bottom>
      <diagonal/>
    </border>
    <border>
      <left style="thin">
        <color indexed="64"/>
      </left>
      <right style="thin">
        <color indexed="64"/>
      </right>
      <top style="thin">
        <color indexed="64"/>
      </top>
      <bottom style="thin">
        <color indexed="64"/>
      </bottom>
      <diagonal/>
    </border>
    <border>
      <left style="thin">
        <color theme="6" tint="0.39997558519241921"/>
      </left>
      <right/>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theme="1" tint="0.499984740745262"/>
      </right>
      <top style="medium">
        <color indexed="64"/>
      </top>
      <bottom/>
      <diagonal/>
    </border>
    <border>
      <left style="medium">
        <color theme="1" tint="0.499984740745262"/>
      </left>
      <right/>
      <top style="medium">
        <color indexed="64"/>
      </top>
      <bottom/>
      <diagonal/>
    </border>
    <border>
      <left style="medium">
        <color indexed="64"/>
      </left>
      <right/>
      <top style="medium">
        <color rgb="FF00B050"/>
      </top>
      <bottom/>
      <diagonal/>
    </border>
    <border>
      <left/>
      <right style="medium">
        <color indexed="64"/>
      </right>
      <top style="medium">
        <color rgb="FF00B050"/>
      </top>
      <bottom/>
      <diagonal/>
    </border>
    <border>
      <left style="medium">
        <color indexed="64"/>
      </left>
      <right/>
      <top/>
      <bottom style="medium">
        <color rgb="FF00B050"/>
      </bottom>
      <diagonal/>
    </border>
    <border>
      <left/>
      <right style="medium">
        <color indexed="64"/>
      </right>
      <top/>
      <bottom style="medium">
        <color rgb="FF00B050"/>
      </bottom>
      <diagonal/>
    </border>
    <border>
      <left/>
      <right style="medium">
        <color indexed="64"/>
      </right>
      <top style="thin">
        <color theme="0" tint="-0.24994659260841701"/>
      </top>
      <bottom/>
      <diagonal/>
    </border>
    <border>
      <left/>
      <right style="medium">
        <color indexed="64"/>
      </right>
      <top/>
      <bottom style="thin">
        <color theme="0" tint="-0.24994659260841701"/>
      </bottom>
      <diagonal/>
    </border>
    <border>
      <left style="thin">
        <color theme="0" tint="-0.24994659260841701"/>
      </left>
      <right/>
      <top/>
      <bottom style="medium">
        <color indexed="64"/>
      </bottom>
      <diagonal/>
    </border>
    <border>
      <left style="medium">
        <color indexed="64"/>
      </left>
      <right/>
      <top/>
      <bottom style="medium">
        <color theme="1" tint="0.499984740745262"/>
      </bottom>
      <diagonal/>
    </border>
    <border>
      <left style="medium">
        <color indexed="64"/>
      </left>
      <right/>
      <top style="medium">
        <color theme="1" tint="0.499984740745262"/>
      </top>
      <bottom/>
      <diagonal/>
    </border>
    <border>
      <left/>
      <right style="medium">
        <color indexed="64"/>
      </right>
      <top style="medium">
        <color rgb="FF00B050"/>
      </top>
      <bottom style="medium">
        <color rgb="FF00B050"/>
      </bottom>
      <diagonal/>
    </border>
    <border>
      <left style="medium">
        <color indexed="64"/>
      </left>
      <right/>
      <top/>
      <bottom style="thin">
        <color theme="1" tint="0.499984740745262"/>
      </bottom>
      <diagonal/>
    </border>
    <border>
      <left style="medium">
        <color indexed="64"/>
      </left>
      <right/>
      <top style="thin">
        <color theme="1" tint="0.499984740745262"/>
      </top>
      <bottom/>
      <diagonal/>
    </border>
    <border>
      <left style="thin">
        <color theme="1" tint="0.499984740745262"/>
      </left>
      <right/>
      <top/>
      <bottom style="medium">
        <color indexed="64"/>
      </bottom>
      <diagonal/>
    </border>
    <border>
      <left/>
      <right style="thin">
        <color theme="1" tint="0.499984740745262"/>
      </right>
      <top/>
      <bottom style="medium">
        <color indexed="64"/>
      </bottom>
      <diagonal/>
    </border>
    <border>
      <left style="medium">
        <color rgb="FF00B050"/>
      </left>
      <right/>
      <top style="medium">
        <color rgb="FF00B050"/>
      </top>
      <bottom style="medium">
        <color indexed="64"/>
      </bottom>
      <diagonal/>
    </border>
    <border>
      <left/>
      <right/>
      <top style="medium">
        <color rgb="FF00B050"/>
      </top>
      <bottom style="medium">
        <color indexed="64"/>
      </bottom>
      <diagonal/>
    </border>
    <border>
      <left/>
      <right style="medium">
        <color indexed="64"/>
      </right>
      <top style="medium">
        <color rgb="FF00B050"/>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3">
    <xf numFmtId="0" fontId="0" fillId="0" borderId="0"/>
    <xf numFmtId="0" fontId="15" fillId="0" borderId="0" applyNumberFormat="0" applyFill="0" applyBorder="0" applyAlignment="0" applyProtection="0"/>
    <xf numFmtId="0" fontId="16" fillId="0" borderId="7" applyNumberFormat="0" applyFill="0" applyAlignment="0" applyProtection="0"/>
    <xf numFmtId="44" fontId="47" fillId="0" borderId="0" applyFont="0" applyFill="0" applyBorder="0" applyAlignment="0" applyProtection="0"/>
    <xf numFmtId="0" fontId="48" fillId="0" borderId="0" applyNumberFormat="0" applyFill="0" applyBorder="0" applyAlignment="0" applyProtection="0"/>
    <xf numFmtId="0" fontId="49" fillId="0" borderId="0" applyNumberFormat="0" applyFill="0" applyBorder="0" applyAlignment="0" applyProtection="0"/>
    <xf numFmtId="0" fontId="16" fillId="0" borderId="167">
      <alignment horizontal="left" wrapText="1"/>
    </xf>
    <xf numFmtId="167" fontId="16" fillId="0" borderId="168" applyFont="0" applyFill="0" applyAlignment="0">
      <alignment horizontal="left" wrapText="1" indent="14"/>
    </xf>
    <xf numFmtId="9" fontId="47" fillId="0" borderId="0" applyFont="0" applyFill="0" applyBorder="0" applyAlignment="0" applyProtection="0"/>
    <xf numFmtId="0" fontId="55" fillId="11" borderId="171" applyNumberFormat="0" applyAlignment="0" applyProtection="0"/>
    <xf numFmtId="0" fontId="57" fillId="12" borderId="0" applyNumberFormat="0" applyBorder="0" applyAlignment="0" applyProtection="0"/>
    <xf numFmtId="44" fontId="47" fillId="0" borderId="0" applyFont="0" applyFill="0" applyBorder="0" applyAlignment="0" applyProtection="0"/>
    <xf numFmtId="8" fontId="16" fillId="0" borderId="168" applyFont="0" applyFill="0" applyAlignment="0">
      <alignment horizontal="left" wrapText="1" indent="14"/>
    </xf>
  </cellStyleXfs>
  <cellXfs count="635">
    <xf numFmtId="0" fontId="0" fillId="0" borderId="0" xfId="0"/>
    <xf numFmtId="0" fontId="0" fillId="2" borderId="0" xfId="0" applyFill="1"/>
    <xf numFmtId="0" fontId="0" fillId="2" borderId="8" xfId="0" applyFill="1" applyBorder="1"/>
    <xf numFmtId="0" fontId="0" fillId="2" borderId="0" xfId="0" applyFill="1" applyAlignment="1">
      <alignment vertical="top" wrapText="1"/>
    </xf>
    <xf numFmtId="0" fontId="18" fillId="2" borderId="0" xfId="0" applyFont="1" applyFill="1" applyAlignment="1">
      <alignment vertical="top"/>
    </xf>
    <xf numFmtId="0" fontId="18" fillId="2" borderId="0" xfId="0" applyFont="1" applyFill="1" applyAlignment="1">
      <alignment vertical="top" wrapText="1"/>
    </xf>
    <xf numFmtId="0" fontId="0" fillId="2" borderId="0" xfId="0" applyFill="1" applyAlignment="1">
      <alignment vertical="center"/>
    </xf>
    <xf numFmtId="0" fontId="19" fillId="2" borderId="0" xfId="0" applyFont="1" applyFill="1" applyAlignment="1">
      <alignment vertical="center"/>
    </xf>
    <xf numFmtId="0" fontId="16" fillId="0" borderId="0" xfId="0" applyFont="1" applyAlignment="1">
      <alignment vertical="center"/>
    </xf>
    <xf numFmtId="0" fontId="16" fillId="0" borderId="0" xfId="0" applyFont="1"/>
    <xf numFmtId="0" fontId="0" fillId="0" borderId="0" xfId="0" applyAlignment="1">
      <alignment vertical="center"/>
    </xf>
    <xf numFmtId="0" fontId="0" fillId="2" borderId="9" xfId="0" applyFill="1" applyBorder="1"/>
    <xf numFmtId="0" fontId="0" fillId="2" borderId="10" xfId="0" applyFill="1" applyBorder="1"/>
    <xf numFmtId="0" fontId="0" fillId="2" borderId="11" xfId="0" applyFill="1" applyBorder="1"/>
    <xf numFmtId="0" fontId="0" fillId="2" borderId="12" xfId="0" applyFill="1" applyBorder="1"/>
    <xf numFmtId="0" fontId="0" fillId="2" borderId="13" xfId="0" applyFill="1" applyBorder="1"/>
    <xf numFmtId="0" fontId="0" fillId="2" borderId="14" xfId="0" applyFill="1" applyBorder="1"/>
    <xf numFmtId="0" fontId="0" fillId="2" borderId="15" xfId="0" applyFill="1" applyBorder="1"/>
    <xf numFmtId="0" fontId="0" fillId="2" borderId="16" xfId="0" applyFill="1" applyBorder="1"/>
    <xf numFmtId="10" fontId="0" fillId="0" borderId="0" xfId="0" applyNumberFormat="1"/>
    <xf numFmtId="4" fontId="0" fillId="0" borderId="0" xfId="0" applyNumberFormat="1"/>
    <xf numFmtId="164" fontId="0" fillId="2" borderId="0" xfId="0" applyNumberFormat="1" applyFill="1"/>
    <xf numFmtId="0" fontId="0" fillId="2" borderId="0" xfId="0" applyFill="1" applyAlignment="1">
      <alignment horizontal="right"/>
    </xf>
    <xf numFmtId="0" fontId="20" fillId="2" borderId="0" xfId="0" applyFont="1" applyFill="1"/>
    <xf numFmtId="0" fontId="21" fillId="2" borderId="0" xfId="0" applyFont="1" applyFill="1"/>
    <xf numFmtId="0" fontId="15" fillId="2" borderId="0" xfId="1" applyFill="1" applyAlignment="1">
      <alignment horizontal="center"/>
    </xf>
    <xf numFmtId="0" fontId="16" fillId="2" borderId="0" xfId="0" applyFont="1" applyFill="1"/>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horizontal="center"/>
    </xf>
    <xf numFmtId="0" fontId="0" fillId="2" borderId="0" xfId="0" applyFill="1" applyAlignment="1">
      <alignment horizontal="left" vertical="top" wrapText="1"/>
    </xf>
    <xf numFmtId="0" fontId="18" fillId="2" borderId="0" xfId="0" applyFont="1" applyFill="1" applyAlignment="1">
      <alignment horizontal="left"/>
    </xf>
    <xf numFmtId="0" fontId="18" fillId="2" borderId="0" xfId="0" applyFont="1" applyFill="1" applyAlignment="1">
      <alignment horizontal="left" vertical="top" wrapText="1"/>
    </xf>
    <xf numFmtId="0" fontId="17" fillId="2" borderId="0" xfId="0" applyFont="1" applyFill="1" applyAlignment="1">
      <alignment horizontal="center" vertical="center" wrapText="1"/>
    </xf>
    <xf numFmtId="0" fontId="47" fillId="0" borderId="0" xfId="0" applyFont="1" applyAlignment="1">
      <alignment horizontal="center" wrapText="1"/>
    </xf>
    <xf numFmtId="0" fontId="0" fillId="10" borderId="0" xfId="0" applyFill="1" applyAlignment="1">
      <alignment horizontal="center" wrapText="1"/>
    </xf>
    <xf numFmtId="0" fontId="52" fillId="10" borderId="0" xfId="0" applyFont="1" applyFill="1" applyAlignment="1">
      <alignment horizontal="center" vertical="center" wrapText="1"/>
    </xf>
    <xf numFmtId="0" fontId="52" fillId="10" borderId="0" xfId="5" applyFont="1" applyFill="1" applyBorder="1" applyAlignment="1">
      <alignment horizontal="center" vertical="center"/>
    </xf>
    <xf numFmtId="0" fontId="50" fillId="10" borderId="170" xfId="0" applyFont="1" applyFill="1" applyBorder="1" applyAlignment="1">
      <alignment horizontal="center" wrapText="1"/>
    </xf>
    <xf numFmtId="168" fontId="53" fillId="0" borderId="169" xfId="3" applyNumberFormat="1" applyFont="1" applyBorder="1" applyAlignment="1">
      <alignment horizontal="left" vertical="center" wrapText="1" indent="1"/>
    </xf>
    <xf numFmtId="168" fontId="30" fillId="0" borderId="169" xfId="3" applyNumberFormat="1" applyFont="1" applyBorder="1" applyAlignment="1">
      <alignment horizontal="left" vertical="center" wrapText="1" indent="1"/>
    </xf>
    <xf numFmtId="10" fontId="16" fillId="0" borderId="0" xfId="8" applyNumberFormat="1" applyFont="1" applyAlignment="1">
      <alignment horizontal="center"/>
    </xf>
    <xf numFmtId="0" fontId="18" fillId="0" borderId="0" xfId="0" applyFont="1"/>
    <xf numFmtId="0" fontId="0" fillId="0" borderId="0" xfId="0" applyAlignment="1">
      <alignment horizontal="left"/>
    </xf>
    <xf numFmtId="0" fontId="0" fillId="0" borderId="173" xfId="0" applyBorder="1"/>
    <xf numFmtId="0" fontId="0" fillId="0" borderId="174" xfId="0" applyBorder="1"/>
    <xf numFmtId="0" fontId="0" fillId="0" borderId="175" xfId="0" applyBorder="1"/>
    <xf numFmtId="6" fontId="0" fillId="0" borderId="174" xfId="0" applyNumberFormat="1" applyBorder="1" applyAlignment="1">
      <alignment horizontal="left"/>
    </xf>
    <xf numFmtId="9" fontId="0" fillId="0" borderId="174" xfId="0" applyNumberFormat="1" applyBorder="1" applyAlignment="1">
      <alignment horizontal="left"/>
    </xf>
    <xf numFmtId="0" fontId="0" fillId="0" borderId="174" xfId="0" applyBorder="1" applyAlignment="1">
      <alignment horizontal="right"/>
    </xf>
    <xf numFmtId="10" fontId="16" fillId="0" borderId="0" xfId="8" applyNumberFormat="1" applyFont="1" applyBorder="1" applyAlignment="1">
      <alignment horizontal="center"/>
    </xf>
    <xf numFmtId="9" fontId="55" fillId="7" borderId="171" xfId="9" applyNumberFormat="1" applyFill="1"/>
    <xf numFmtId="10" fontId="59" fillId="0" borderId="175" xfId="10" applyNumberFormat="1" applyFont="1" applyFill="1" applyBorder="1" applyAlignment="1">
      <alignment horizontal="left"/>
    </xf>
    <xf numFmtId="10" fontId="16" fillId="0" borderId="174" xfId="8" applyNumberFormat="1" applyFont="1" applyBorder="1" applyAlignment="1">
      <alignment horizontal="center"/>
    </xf>
    <xf numFmtId="0" fontId="16" fillId="0" borderId="176" xfId="0" applyFont="1" applyBorder="1" applyAlignment="1">
      <alignment horizontal="center"/>
    </xf>
    <xf numFmtId="10" fontId="16" fillId="0" borderId="181" xfId="8" applyNumberFormat="1" applyFont="1" applyBorder="1" applyAlignment="1">
      <alignment horizontal="center"/>
    </xf>
    <xf numFmtId="0" fontId="16" fillId="0" borderId="181" xfId="0" applyFont="1" applyBorder="1" applyAlignment="1">
      <alignment horizontal="center"/>
    </xf>
    <xf numFmtId="0" fontId="0" fillId="0" borderId="177" xfId="0" applyBorder="1"/>
    <xf numFmtId="10" fontId="16" fillId="0" borderId="172" xfId="8" applyNumberFormat="1" applyFont="1" applyBorder="1" applyAlignment="1">
      <alignment horizontal="center"/>
    </xf>
    <xf numFmtId="10" fontId="16" fillId="0" borderId="180" xfId="8" applyNumberFormat="1" applyFont="1" applyBorder="1" applyAlignment="1">
      <alignment horizontal="center"/>
    </xf>
    <xf numFmtId="10" fontId="0" fillId="0" borderId="179" xfId="0" applyNumberFormat="1" applyBorder="1"/>
    <xf numFmtId="0" fontId="59" fillId="13" borderId="178" xfId="0" applyFont="1" applyFill="1" applyBorder="1" applyAlignment="1">
      <alignment horizontal="center"/>
    </xf>
    <xf numFmtId="0" fontId="0" fillId="14" borderId="174" xfId="0" applyFill="1" applyBorder="1" applyAlignment="1">
      <alignment horizontal="right"/>
    </xf>
    <xf numFmtId="10" fontId="16" fillId="0" borderId="0" xfId="8" applyNumberFormat="1" applyFont="1" applyFill="1" applyBorder="1" applyAlignment="1">
      <alignment horizontal="center"/>
    </xf>
    <xf numFmtId="9" fontId="0" fillId="0" borderId="176" xfId="0" applyNumberFormat="1" applyBorder="1" applyAlignment="1">
      <alignment horizontal="left"/>
    </xf>
    <xf numFmtId="0" fontId="59" fillId="0" borderId="179" xfId="0" applyFont="1" applyBorder="1" applyAlignment="1">
      <alignment horizontal="center"/>
    </xf>
    <xf numFmtId="0" fontId="0" fillId="0" borderId="174" xfId="0" applyBorder="1" applyAlignment="1">
      <alignment horizontal="center"/>
    </xf>
    <xf numFmtId="4" fontId="55" fillId="7" borderId="171" xfId="9" applyNumberFormat="1" applyFill="1"/>
    <xf numFmtId="4" fontId="55" fillId="0" borderId="171" xfId="9" applyNumberFormat="1" applyFill="1"/>
    <xf numFmtId="4" fontId="0" fillId="0" borderId="0" xfId="3" applyNumberFormat="1" applyFont="1" applyBorder="1"/>
    <xf numFmtId="4" fontId="0" fillId="14" borderId="0" xfId="3" applyNumberFormat="1" applyFont="1" applyFill="1" applyBorder="1"/>
    <xf numFmtId="0" fontId="60" fillId="15" borderId="178" xfId="0" applyFont="1" applyFill="1" applyBorder="1"/>
    <xf numFmtId="10" fontId="0" fillId="7" borderId="175" xfId="8" applyNumberFormat="1" applyFont="1" applyFill="1" applyBorder="1" applyAlignment="1">
      <alignment horizontal="center"/>
    </xf>
    <xf numFmtId="10" fontId="0" fillId="7" borderId="177" xfId="8" applyNumberFormat="1" applyFont="1" applyFill="1" applyBorder="1" applyAlignment="1">
      <alignment horizontal="center"/>
    </xf>
    <xf numFmtId="168" fontId="52" fillId="10" borderId="0" xfId="0" applyNumberFormat="1" applyFont="1" applyFill="1" applyAlignment="1">
      <alignment horizontal="left" vertical="center" indent="1"/>
    </xf>
    <xf numFmtId="164" fontId="0" fillId="0" borderId="0" xfId="0" applyNumberFormat="1"/>
    <xf numFmtId="169" fontId="61" fillId="2" borderId="0" xfId="0" applyNumberFormat="1" applyFont="1" applyFill="1" applyAlignment="1">
      <alignment horizontal="center"/>
    </xf>
    <xf numFmtId="0" fontId="61" fillId="2" borderId="0" xfId="0" applyFont="1" applyFill="1" applyAlignment="1">
      <alignment horizontal="center" wrapText="1"/>
    </xf>
    <xf numFmtId="0" fontId="0" fillId="2" borderId="0" xfId="0" applyFill="1" applyAlignment="1">
      <alignment vertical="top"/>
    </xf>
    <xf numFmtId="170" fontId="0" fillId="2" borderId="0" xfId="8" applyNumberFormat="1" applyFont="1" applyFill="1"/>
    <xf numFmtId="44" fontId="0" fillId="7" borderId="175" xfId="3" applyFont="1" applyFill="1" applyBorder="1" applyAlignment="1">
      <alignment horizontal="center"/>
    </xf>
    <xf numFmtId="44" fontId="0" fillId="7" borderId="177" xfId="3" applyFont="1" applyFill="1" applyBorder="1" applyAlignment="1">
      <alignment horizontal="center"/>
    </xf>
    <xf numFmtId="10" fontId="0" fillId="0" borderId="0" xfId="8" applyNumberFormat="1" applyFont="1"/>
    <xf numFmtId="0" fontId="63" fillId="0" borderId="0" xfId="0" applyFont="1" applyAlignment="1">
      <alignment vertical="center"/>
    </xf>
    <xf numFmtId="0" fontId="13" fillId="0" borderId="0" xfId="0" applyFont="1" applyAlignment="1">
      <alignment vertical="center"/>
    </xf>
    <xf numFmtId="10" fontId="63" fillId="0" borderId="0" xfId="8" applyNumberFormat="1" applyFont="1" applyFill="1" applyBorder="1" applyAlignment="1">
      <alignment vertical="center"/>
    </xf>
    <xf numFmtId="10" fontId="13" fillId="0" borderId="0" xfId="8" applyNumberFormat="1" applyFont="1" applyFill="1" applyBorder="1" applyAlignment="1"/>
    <xf numFmtId="0" fontId="60" fillId="15" borderId="176" xfId="0" applyFont="1" applyFill="1" applyBorder="1" applyAlignment="1">
      <alignment horizontal="center"/>
    </xf>
    <xf numFmtId="0" fontId="60" fillId="15" borderId="181" xfId="0" applyFont="1" applyFill="1" applyBorder="1" applyAlignment="1">
      <alignment horizontal="center"/>
    </xf>
    <xf numFmtId="0" fontId="59" fillId="13" borderId="172" xfId="0" applyFont="1" applyFill="1" applyBorder="1" applyAlignment="1">
      <alignment horizontal="center"/>
    </xf>
    <xf numFmtId="0" fontId="59" fillId="0" borderId="173" xfId="0" applyFont="1" applyBorder="1" applyAlignment="1">
      <alignment horizontal="center"/>
    </xf>
    <xf numFmtId="6" fontId="0" fillId="0" borderId="172" xfId="0" applyNumberFormat="1" applyBorder="1" applyAlignment="1">
      <alignment horizontal="left"/>
    </xf>
    <xf numFmtId="10" fontId="0" fillId="7" borderId="180" xfId="8" applyNumberFormat="1" applyFont="1" applyFill="1" applyBorder="1" applyAlignment="1">
      <alignment horizontal="center"/>
    </xf>
    <xf numFmtId="44" fontId="0" fillId="7" borderId="173" xfId="3" applyFont="1" applyFill="1" applyBorder="1" applyAlignment="1">
      <alignment horizontal="center"/>
    </xf>
    <xf numFmtId="10" fontId="0" fillId="7" borderId="0" xfId="8" applyNumberFormat="1" applyFont="1" applyFill="1" applyBorder="1" applyAlignment="1">
      <alignment horizontal="center"/>
    </xf>
    <xf numFmtId="10" fontId="0" fillId="7" borderId="181" xfId="8" applyNumberFormat="1" applyFont="1" applyFill="1" applyBorder="1" applyAlignment="1">
      <alignment horizontal="center"/>
    </xf>
    <xf numFmtId="0" fontId="60" fillId="0" borderId="181" xfId="0" applyFont="1" applyBorder="1" applyAlignment="1">
      <alignment horizontal="center"/>
    </xf>
    <xf numFmtId="0" fontId="60" fillId="0" borderId="0" xfId="0" applyFont="1" applyAlignment="1">
      <alignment horizontal="center"/>
    </xf>
    <xf numFmtId="0" fontId="0" fillId="2" borderId="0" xfId="0" applyFill="1" applyAlignment="1">
      <alignment horizontal="left" vertical="top" wrapText="1"/>
    </xf>
    <xf numFmtId="49" fontId="22" fillId="4" borderId="20" xfId="0" applyNumberFormat="1" applyFont="1" applyFill="1" applyBorder="1" applyAlignment="1">
      <alignment horizontal="center" vertical="center"/>
    </xf>
    <xf numFmtId="49" fontId="22" fillId="4" borderId="21" xfId="0" applyNumberFormat="1" applyFont="1" applyFill="1" applyBorder="1" applyAlignment="1">
      <alignment horizontal="center" vertical="center"/>
    </xf>
    <xf numFmtId="49" fontId="22" fillId="4" borderId="22" xfId="0" applyNumberFormat="1" applyFont="1" applyFill="1" applyBorder="1" applyAlignment="1">
      <alignment horizontal="center" vertical="center"/>
    </xf>
    <xf numFmtId="49" fontId="22" fillId="4" borderId="23" xfId="0" applyNumberFormat="1" applyFont="1" applyFill="1" applyBorder="1" applyAlignment="1">
      <alignment horizontal="center" vertical="center"/>
    </xf>
    <xf numFmtId="0" fontId="17" fillId="2" borderId="11"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3"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6" xfId="0" applyFont="1" applyFill="1" applyBorder="1" applyAlignment="1">
      <alignment horizontal="center" vertical="center"/>
    </xf>
    <xf numFmtId="0" fontId="18" fillId="2" borderId="0" xfId="0" applyFont="1" applyFill="1" applyAlignment="1">
      <alignment horizontal="left"/>
    </xf>
    <xf numFmtId="0" fontId="0" fillId="2" borderId="0" xfId="0" applyFill="1" applyAlignment="1">
      <alignment horizontal="left"/>
    </xf>
    <xf numFmtId="0" fontId="18" fillId="2" borderId="0" xfId="0" applyFont="1" applyFill="1" applyAlignment="1">
      <alignment horizontal="left" vertical="top" wrapText="1"/>
    </xf>
    <xf numFmtId="0" fontId="22" fillId="4" borderId="24"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22" fillId="4" borderId="10"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18" fillId="2" borderId="0" xfId="0" applyFont="1" applyFill="1" applyAlignment="1">
      <alignment horizontal="left" vertical="top"/>
    </xf>
    <xf numFmtId="0" fontId="18" fillId="2" borderId="0" xfId="0" applyFont="1" applyFill="1" applyAlignment="1">
      <alignment horizontal="center" vertical="top"/>
    </xf>
    <xf numFmtId="0" fontId="0" fillId="2" borderId="0" xfId="0" applyFill="1" applyAlignment="1">
      <alignment horizontal="center"/>
    </xf>
    <xf numFmtId="0" fontId="0" fillId="0" borderId="0" xfId="0" applyAlignment="1">
      <alignment horizontal="left" vertical="top" wrapText="1"/>
    </xf>
    <xf numFmtId="0" fontId="22" fillId="4" borderId="24"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4" xfId="0" applyFont="1" applyFill="1" applyBorder="1" applyAlignment="1">
      <alignment horizontal="center" vertical="center"/>
    </xf>
    <xf numFmtId="0" fontId="22" fillId="4" borderId="25"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16" xfId="0" applyFont="1" applyFill="1" applyBorder="1" applyAlignment="1">
      <alignment horizontal="center" vertical="center"/>
    </xf>
    <xf numFmtId="0" fontId="23" fillId="2" borderId="0" xfId="0" applyFont="1" applyFill="1" applyAlignment="1">
      <alignment horizontal="center" vertical="center"/>
    </xf>
    <xf numFmtId="0" fontId="23" fillId="2" borderId="8" xfId="0" applyFont="1" applyFill="1" applyBorder="1" applyAlignment="1">
      <alignment horizontal="center" vertical="center"/>
    </xf>
    <xf numFmtId="0" fontId="0" fillId="2" borderId="0" xfId="0" applyFill="1" applyAlignment="1">
      <alignment horizontal="left" vertical="top"/>
    </xf>
    <xf numFmtId="0" fontId="0" fillId="2" borderId="0" xfId="0" applyFill="1" applyAlignment="1">
      <alignment horizontal="left" wrapText="1"/>
    </xf>
    <xf numFmtId="0" fontId="0" fillId="0" borderId="0" xfId="0" applyAlignment="1">
      <alignment wrapText="1"/>
    </xf>
    <xf numFmtId="0" fontId="16" fillId="2" borderId="0" xfId="0" applyFont="1" applyFill="1" applyAlignment="1">
      <alignment horizontal="center" vertical="top" wrapText="1"/>
    </xf>
    <xf numFmtId="0" fontId="16" fillId="2" borderId="0" xfId="0" applyFont="1" applyFill="1" applyAlignment="1">
      <alignment horizontal="left" wrapText="1"/>
    </xf>
    <xf numFmtId="0" fontId="33" fillId="2" borderId="0" xfId="0" applyFont="1" applyFill="1" applyAlignment="1">
      <alignment horizontal="right" vertical="center" wrapText="1" indent="1"/>
    </xf>
    <xf numFmtId="10" fontId="31" fillId="2" borderId="0" xfId="0" applyNumberFormat="1" applyFont="1" applyFill="1" applyAlignment="1">
      <alignment horizontal="center" vertical="center"/>
    </xf>
    <xf numFmtId="0" fontId="0" fillId="2" borderId="0" xfId="0" applyFill="1"/>
    <xf numFmtId="0" fontId="0" fillId="3" borderId="101" xfId="0" applyFill="1" applyBorder="1" applyAlignment="1">
      <alignment horizontal="center" vertical="center" wrapText="1"/>
    </xf>
    <xf numFmtId="0" fontId="0" fillId="0" borderId="19" xfId="0" applyBorder="1" applyAlignment="1">
      <alignment horizontal="center" vertical="center" wrapText="1"/>
    </xf>
    <xf numFmtId="0" fontId="0" fillId="0" borderId="61" xfId="0" applyBorder="1" applyAlignment="1">
      <alignment horizontal="center" vertical="center" wrapText="1"/>
    </xf>
    <xf numFmtId="0" fontId="0" fillId="0" borderId="17" xfId="0" applyBorder="1" applyAlignment="1">
      <alignment horizontal="center" vertical="center" wrapText="1"/>
    </xf>
    <xf numFmtId="164" fontId="30" fillId="0" borderId="96" xfId="0" applyNumberFormat="1" applyFont="1" applyBorder="1" applyAlignment="1">
      <alignment horizontal="center" vertical="center" wrapText="1"/>
    </xf>
    <xf numFmtId="164" fontId="30" fillId="0" borderId="19" xfId="0" applyNumberFormat="1" applyFont="1" applyBorder="1" applyAlignment="1">
      <alignment horizontal="center" vertical="center" wrapText="1"/>
    </xf>
    <xf numFmtId="164" fontId="30" fillId="0" borderId="97" xfId="0" applyNumberFormat="1" applyFont="1" applyBorder="1" applyAlignment="1">
      <alignment horizontal="center" vertical="center" wrapText="1"/>
    </xf>
    <xf numFmtId="164" fontId="30" fillId="0" borderId="26" xfId="0" applyNumberFormat="1" applyFont="1" applyBorder="1" applyAlignment="1">
      <alignment horizontal="center" vertical="center" wrapText="1"/>
    </xf>
    <xf numFmtId="164" fontId="30" fillId="0" borderId="17" xfId="0" applyNumberFormat="1" applyFont="1" applyBorder="1" applyAlignment="1">
      <alignment horizontal="center" vertical="center" wrapText="1"/>
    </xf>
    <xf numFmtId="164" fontId="30" fillId="0" borderId="27" xfId="0" applyNumberFormat="1" applyFont="1" applyBorder="1" applyAlignment="1">
      <alignment horizontal="center" vertical="center" wrapText="1"/>
    </xf>
    <xf numFmtId="10" fontId="0" fillId="0" borderId="96" xfId="0" applyNumberFormat="1" applyBorder="1" applyAlignment="1">
      <alignment horizontal="center" vertical="center" wrapText="1"/>
    </xf>
    <xf numFmtId="0" fontId="0" fillId="0" borderId="26" xfId="0" applyBorder="1" applyAlignment="1">
      <alignment horizontal="center" vertical="center" wrapText="1"/>
    </xf>
    <xf numFmtId="0" fontId="35" fillId="9" borderId="62" xfId="0" applyFont="1" applyFill="1" applyBorder="1" applyAlignment="1">
      <alignment horizontal="center" vertical="center" wrapText="1"/>
    </xf>
    <xf numFmtId="0" fontId="36" fillId="9" borderId="63" xfId="0" applyFont="1" applyFill="1" applyBorder="1" applyAlignment="1">
      <alignment horizontal="center" vertical="center" wrapText="1"/>
    </xf>
    <xf numFmtId="0" fontId="36" fillId="9" borderId="68" xfId="0" applyFont="1" applyFill="1" applyBorder="1" applyAlignment="1">
      <alignment horizontal="center" vertical="center" wrapText="1"/>
    </xf>
    <xf numFmtId="0" fontId="38" fillId="9" borderId="64" xfId="0" applyFont="1" applyFill="1" applyBorder="1" applyAlignment="1">
      <alignment horizontal="center" vertical="center" wrapText="1"/>
    </xf>
    <xf numFmtId="0" fontId="38" fillId="9" borderId="65" xfId="0" applyFont="1" applyFill="1" applyBorder="1" applyAlignment="1">
      <alignment horizontal="center" vertical="center" wrapText="1"/>
    </xf>
    <xf numFmtId="0" fontId="38" fillId="9" borderId="69" xfId="0" applyFont="1" applyFill="1" applyBorder="1" applyAlignment="1">
      <alignment horizontal="center" vertical="center" wrapText="1"/>
    </xf>
    <xf numFmtId="164" fontId="27" fillId="9" borderId="49" xfId="0" applyNumberFormat="1" applyFont="1" applyFill="1" applyBorder="1" applyAlignment="1">
      <alignment horizontal="center" vertical="center" wrapText="1"/>
    </xf>
    <xf numFmtId="0" fontId="27" fillId="9" borderId="50" xfId="0" applyFont="1" applyFill="1" applyBorder="1" applyAlignment="1">
      <alignment horizontal="center" vertical="center" wrapText="1"/>
    </xf>
    <xf numFmtId="0" fontId="27" fillId="9" borderId="51" xfId="0" applyFont="1" applyFill="1" applyBorder="1" applyAlignment="1">
      <alignment horizontal="center" vertical="center" wrapText="1"/>
    </xf>
    <xf numFmtId="0" fontId="27" fillId="9" borderId="49" xfId="0" applyFont="1" applyFill="1" applyBorder="1" applyAlignment="1">
      <alignment horizontal="center" vertical="center" wrapText="1"/>
    </xf>
    <xf numFmtId="0" fontId="16" fillId="0" borderId="11" xfId="0" applyFont="1" applyBorder="1" applyAlignment="1">
      <alignment horizontal="center" vertical="center" wrapText="1"/>
    </xf>
    <xf numFmtId="0" fontId="0" fillId="0" borderId="9" xfId="0" applyBorder="1" applyAlignment="1">
      <alignment horizontal="center" vertical="center" wrapText="1"/>
    </xf>
    <xf numFmtId="0" fontId="0" fillId="0" borderId="60" xfId="0" applyBorder="1" applyAlignment="1">
      <alignment horizontal="center" vertical="center" wrapText="1"/>
    </xf>
    <xf numFmtId="10" fontId="31" fillId="2" borderId="102" xfId="0" applyNumberFormat="1" applyFont="1" applyFill="1" applyBorder="1" applyAlignment="1">
      <alignment horizontal="center" vertical="center"/>
    </xf>
    <xf numFmtId="10" fontId="31" fillId="2" borderId="103" xfId="0" applyNumberFormat="1" applyFont="1" applyFill="1" applyBorder="1" applyAlignment="1">
      <alignment horizontal="center" vertical="center"/>
    </xf>
    <xf numFmtId="0" fontId="0" fillId="0" borderId="103" xfId="0" applyBorder="1"/>
    <xf numFmtId="0" fontId="0" fillId="0" borderId="104" xfId="0" applyBorder="1"/>
    <xf numFmtId="10" fontId="31" fillId="2" borderId="91" xfId="0" applyNumberFormat="1" applyFont="1" applyFill="1" applyBorder="1" applyAlignment="1">
      <alignment horizontal="center" vertical="center"/>
    </xf>
    <xf numFmtId="10" fontId="31" fillId="2" borderId="88" xfId="0" applyNumberFormat="1" applyFont="1" applyFill="1" applyBorder="1" applyAlignment="1">
      <alignment horizontal="center" vertical="center"/>
    </xf>
    <xf numFmtId="0" fontId="0" fillId="0" borderId="88" xfId="0" applyBorder="1"/>
    <xf numFmtId="0" fontId="0" fillId="0" borderId="92" xfId="0" applyBorder="1"/>
    <xf numFmtId="0" fontId="34" fillId="2" borderId="2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25" xfId="0" applyBorder="1" applyAlignment="1">
      <alignment horizontal="center" vertical="center" wrapText="1"/>
    </xf>
    <xf numFmtId="0" fontId="0" fillId="0" borderId="16" xfId="0" applyBorder="1" applyAlignment="1">
      <alignment horizontal="center" vertical="center" wrapText="1"/>
    </xf>
    <xf numFmtId="0" fontId="22" fillId="5" borderId="36" xfId="0" applyFont="1" applyFill="1" applyBorder="1" applyAlignment="1">
      <alignment horizontal="center" vertical="center" wrapText="1"/>
    </xf>
    <xf numFmtId="0" fontId="22" fillId="5" borderId="0" xfId="0" applyFont="1" applyFill="1" applyAlignment="1">
      <alignment horizontal="center" vertical="center" wrapText="1"/>
    </xf>
    <xf numFmtId="0" fontId="22" fillId="5" borderId="25" xfId="0" applyFont="1" applyFill="1" applyBorder="1" applyAlignment="1">
      <alignment horizontal="center" vertical="center" wrapText="1"/>
    </xf>
    <xf numFmtId="0" fontId="22" fillId="5" borderId="10" xfId="0" applyFont="1" applyFill="1" applyBorder="1" applyAlignment="1">
      <alignment horizontal="center" vertical="center" wrapText="1"/>
    </xf>
    <xf numFmtId="0" fontId="0" fillId="3" borderId="24" xfId="0" applyFill="1" applyBorder="1" applyAlignment="1">
      <alignment horizontal="center" vertical="center" wrapText="1"/>
    </xf>
    <xf numFmtId="0" fontId="0" fillId="0" borderId="10" xfId="0" applyBorder="1" applyAlignment="1">
      <alignment horizontal="center" vertical="center" wrapText="1"/>
    </xf>
    <xf numFmtId="0" fontId="16" fillId="0" borderId="24"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6" xfId="0" applyFont="1" applyBorder="1" applyAlignment="1">
      <alignment horizontal="center" vertical="center" wrapText="1"/>
    </xf>
    <xf numFmtId="0" fontId="35" fillId="9" borderId="63" xfId="0" applyFont="1" applyFill="1" applyBorder="1" applyAlignment="1">
      <alignment horizontal="center" vertical="center" wrapText="1"/>
    </xf>
    <xf numFmtId="0" fontId="35" fillId="9" borderId="68" xfId="0" applyFont="1" applyFill="1" applyBorder="1" applyAlignment="1">
      <alignment horizontal="center" vertical="center" wrapText="1"/>
    </xf>
    <xf numFmtId="0" fontId="35" fillId="9" borderId="64" xfId="0" applyFont="1" applyFill="1" applyBorder="1" applyAlignment="1">
      <alignment horizontal="center" vertical="center" wrapText="1"/>
    </xf>
    <xf numFmtId="0" fontId="35" fillId="9" borderId="65" xfId="0" applyFont="1" applyFill="1" applyBorder="1" applyAlignment="1">
      <alignment horizontal="center" vertical="center" wrapText="1"/>
    </xf>
    <xf numFmtId="0" fontId="35" fillId="9" borderId="69" xfId="0" applyFont="1" applyFill="1" applyBorder="1" applyAlignment="1">
      <alignment horizontal="center" vertical="center" wrapText="1"/>
    </xf>
    <xf numFmtId="0" fontId="24" fillId="0" borderId="2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27" xfId="0" applyFont="1" applyBorder="1" applyAlignment="1">
      <alignment horizontal="center" vertical="center" wrapText="1"/>
    </xf>
    <xf numFmtId="10" fontId="30" fillId="0" borderId="96" xfId="0" applyNumberFormat="1" applyFont="1" applyBorder="1" applyAlignment="1">
      <alignment horizontal="center" vertical="center" wrapText="1"/>
    </xf>
    <xf numFmtId="10" fontId="30" fillId="0" borderId="19" xfId="0" applyNumberFormat="1" applyFont="1" applyBorder="1" applyAlignment="1">
      <alignment horizontal="center" vertical="center" wrapText="1"/>
    </xf>
    <xf numFmtId="10" fontId="30" fillId="0" borderId="97" xfId="0" applyNumberFormat="1" applyFont="1" applyBorder="1" applyAlignment="1">
      <alignment horizontal="center" vertical="center" wrapText="1"/>
    </xf>
    <xf numFmtId="10" fontId="30" fillId="0" borderId="26" xfId="0" applyNumberFormat="1" applyFont="1" applyBorder="1" applyAlignment="1">
      <alignment horizontal="center" vertical="center" wrapText="1"/>
    </xf>
    <xf numFmtId="10" fontId="30" fillId="0" borderId="17" xfId="0" applyNumberFormat="1" applyFont="1" applyBorder="1" applyAlignment="1">
      <alignment horizontal="center" vertical="center" wrapText="1"/>
    </xf>
    <xf numFmtId="10" fontId="30" fillId="0" borderId="27" xfId="0" applyNumberFormat="1" applyFont="1" applyBorder="1" applyAlignment="1">
      <alignment horizontal="center" vertical="center" wrapText="1"/>
    </xf>
    <xf numFmtId="0" fontId="17" fillId="6" borderId="106" xfId="0" applyFont="1" applyFill="1" applyBorder="1" applyAlignment="1">
      <alignment horizontal="center" vertical="center" wrapText="1"/>
    </xf>
    <xf numFmtId="0" fontId="0" fillId="0" borderId="99" xfId="0" applyBorder="1" applyAlignment="1">
      <alignment horizontal="center" vertical="center" wrapText="1"/>
    </xf>
    <xf numFmtId="0" fontId="0" fillId="0" borderId="107" xfId="0" applyBorder="1" applyAlignment="1">
      <alignment horizontal="center" vertical="center" wrapText="1"/>
    </xf>
    <xf numFmtId="0" fontId="0" fillId="0" borderId="58" xfId="0" applyBorder="1" applyAlignment="1">
      <alignment horizontal="center" vertical="center" wrapText="1"/>
    </xf>
    <xf numFmtId="0" fontId="32" fillId="2" borderId="36" xfId="0" applyFont="1" applyFill="1" applyBorder="1" applyAlignment="1">
      <alignment horizontal="center" vertical="center" wrapText="1"/>
    </xf>
    <xf numFmtId="0" fontId="0" fillId="0" borderId="0" xfId="0" applyAlignment="1">
      <alignment horizontal="center" vertical="center" wrapText="1"/>
    </xf>
    <xf numFmtId="0" fontId="0" fillId="0" borderId="109" xfId="0" applyBorder="1" applyAlignment="1">
      <alignment horizontal="center" vertical="center" wrapText="1"/>
    </xf>
    <xf numFmtId="0" fontId="0" fillId="0" borderId="27" xfId="0" applyBorder="1" applyAlignment="1">
      <alignment horizontal="center" vertical="center" wrapText="1"/>
    </xf>
    <xf numFmtId="164" fontId="32" fillId="2" borderId="98" xfId="0" applyNumberFormat="1" applyFont="1" applyFill="1" applyBorder="1" applyAlignment="1">
      <alignment horizontal="right" vertical="center" wrapText="1"/>
    </xf>
    <xf numFmtId="0" fontId="0" fillId="0" borderId="99" xfId="0" applyBorder="1" applyAlignment="1">
      <alignment wrapText="1"/>
    </xf>
    <xf numFmtId="0" fontId="0" fillId="0" borderId="100" xfId="0" applyBorder="1" applyAlignment="1">
      <alignment wrapText="1"/>
    </xf>
    <xf numFmtId="0" fontId="0" fillId="0" borderId="98" xfId="0" applyBorder="1" applyAlignment="1">
      <alignment wrapText="1"/>
    </xf>
    <xf numFmtId="0" fontId="33" fillId="2" borderId="36" xfId="0" applyFont="1" applyFill="1" applyBorder="1" applyAlignment="1">
      <alignment horizontal="right" vertical="center" wrapText="1" indent="1"/>
    </xf>
    <xf numFmtId="10" fontId="31" fillId="2" borderId="108" xfId="0" applyNumberFormat="1" applyFont="1" applyFill="1" applyBorder="1" applyAlignment="1">
      <alignment horizontal="center" vertical="center"/>
    </xf>
    <xf numFmtId="0" fontId="0" fillId="0" borderId="0" xfId="0"/>
    <xf numFmtId="0" fontId="0" fillId="0" borderId="15" xfId="0" applyBorder="1"/>
    <xf numFmtId="0" fontId="0" fillId="0" borderId="36" xfId="0" applyBorder="1" applyAlignment="1">
      <alignment horizontal="center" vertical="center" wrapText="1"/>
    </xf>
    <xf numFmtId="164" fontId="31" fillId="2" borderId="108" xfId="0" applyNumberFormat="1" applyFont="1" applyFill="1" applyBorder="1" applyAlignment="1">
      <alignment horizontal="center" vertical="center"/>
    </xf>
    <xf numFmtId="164" fontId="32" fillId="6" borderId="98" xfId="0" applyNumberFormat="1" applyFont="1" applyFill="1" applyBorder="1" applyAlignment="1">
      <alignment horizontal="right" vertical="center" wrapText="1"/>
    </xf>
    <xf numFmtId="0" fontId="0" fillId="6" borderId="99" xfId="0" applyFill="1" applyBorder="1" applyAlignment="1">
      <alignment wrapText="1"/>
    </xf>
    <xf numFmtId="0" fontId="0" fillId="6" borderId="100" xfId="0" applyFill="1" applyBorder="1" applyAlignment="1">
      <alignment wrapText="1"/>
    </xf>
    <xf numFmtId="0" fontId="0" fillId="6" borderId="57" xfId="0" applyFill="1" applyBorder="1" applyAlignment="1">
      <alignment wrapText="1"/>
    </xf>
    <xf numFmtId="0" fontId="0" fillId="6" borderId="58" xfId="0" applyFill="1" applyBorder="1" applyAlignment="1">
      <alignment wrapText="1"/>
    </xf>
    <xf numFmtId="0" fontId="0" fillId="6" borderId="59" xfId="0" applyFill="1" applyBorder="1" applyAlignment="1">
      <alignment wrapText="1"/>
    </xf>
    <xf numFmtId="0" fontId="33" fillId="2" borderId="25" xfId="0" applyFont="1" applyFill="1" applyBorder="1" applyAlignment="1">
      <alignment horizontal="right" vertical="center" wrapText="1" indent="1"/>
    </xf>
    <xf numFmtId="0" fontId="33" fillId="2" borderId="10" xfId="0" applyFont="1" applyFill="1" applyBorder="1" applyAlignment="1">
      <alignment horizontal="right" vertical="center" wrapText="1" indent="1"/>
    </xf>
    <xf numFmtId="164" fontId="31" fillId="2" borderId="102" xfId="0" applyNumberFormat="1" applyFont="1" applyFill="1" applyBorder="1" applyAlignment="1">
      <alignment horizontal="center" vertical="center"/>
    </xf>
    <xf numFmtId="164" fontId="31" fillId="2" borderId="103" xfId="0" applyNumberFormat="1" applyFont="1" applyFill="1" applyBorder="1" applyAlignment="1">
      <alignment horizontal="center" vertical="center"/>
    </xf>
    <xf numFmtId="164" fontId="0" fillId="0" borderId="103" xfId="0" applyNumberFormat="1" applyBorder="1"/>
    <xf numFmtId="164" fontId="0" fillId="0" borderId="104" xfId="0" applyNumberFormat="1" applyBorder="1"/>
    <xf numFmtId="164" fontId="31" fillId="2" borderId="105" xfId="0" applyNumberFormat="1" applyFont="1" applyFill="1" applyBorder="1" applyAlignment="1">
      <alignment horizontal="center" vertical="center"/>
    </xf>
    <xf numFmtId="164" fontId="31" fillId="2" borderId="10" xfId="0" applyNumberFormat="1" applyFont="1" applyFill="1" applyBorder="1" applyAlignment="1">
      <alignment horizontal="center" vertical="center"/>
    </xf>
    <xf numFmtId="164" fontId="0" fillId="0" borderId="10" xfId="0" applyNumberFormat="1" applyBorder="1"/>
    <xf numFmtId="164" fontId="0" fillId="0" borderId="16" xfId="0" applyNumberFormat="1" applyBorder="1"/>
    <xf numFmtId="0" fontId="32" fillId="2" borderId="24" xfId="0" applyFont="1" applyFill="1" applyBorder="1" applyAlignment="1">
      <alignment horizontal="center" vertical="center" wrapText="1"/>
    </xf>
    <xf numFmtId="164" fontId="32" fillId="2" borderId="26" xfId="0" applyNumberFormat="1" applyFont="1" applyFill="1" applyBorder="1" applyAlignment="1">
      <alignment horizontal="right" vertical="center" wrapText="1"/>
    </xf>
    <xf numFmtId="0" fontId="0" fillId="0" borderId="17" xfId="0" applyBorder="1" applyAlignment="1">
      <alignment wrapText="1"/>
    </xf>
    <xf numFmtId="0" fontId="0" fillId="0" borderId="27" xfId="0" applyBorder="1" applyAlignment="1">
      <alignment wrapText="1"/>
    </xf>
    <xf numFmtId="164" fontId="37" fillId="9" borderId="62" xfId="0" applyNumberFormat="1" applyFont="1" applyFill="1" applyBorder="1" applyAlignment="1">
      <alignment horizontal="center" vertical="center" wrapText="1"/>
    </xf>
    <xf numFmtId="0" fontId="27" fillId="9" borderId="63" xfId="0" applyFont="1" applyFill="1" applyBorder="1" applyAlignment="1">
      <alignment wrapText="1"/>
    </xf>
    <xf numFmtId="0" fontId="27" fillId="9" borderId="68" xfId="0" applyFont="1" applyFill="1" applyBorder="1" applyAlignment="1">
      <alignment wrapText="1"/>
    </xf>
    <xf numFmtId="0" fontId="27" fillId="9" borderId="64" xfId="0" applyFont="1" applyFill="1" applyBorder="1" applyAlignment="1">
      <alignment wrapText="1"/>
    </xf>
    <xf numFmtId="0" fontId="27" fillId="9" borderId="65" xfId="0" applyFont="1" applyFill="1" applyBorder="1" applyAlignment="1">
      <alignment wrapText="1"/>
    </xf>
    <xf numFmtId="0" fontId="27" fillId="9" borderId="69" xfId="0" applyFont="1" applyFill="1" applyBorder="1" applyAlignment="1">
      <alignment wrapText="1"/>
    </xf>
    <xf numFmtId="0" fontId="32" fillId="2" borderId="36" xfId="0" applyFont="1" applyFill="1" applyBorder="1" applyAlignment="1">
      <alignment horizontal="right" vertical="center" wrapText="1" indent="1"/>
    </xf>
    <xf numFmtId="0" fontId="32" fillId="2" borderId="0" xfId="0" applyFont="1" applyFill="1" applyAlignment="1">
      <alignment horizontal="right" vertical="center" wrapText="1" indent="1"/>
    </xf>
    <xf numFmtId="0" fontId="32" fillId="2" borderId="25" xfId="0" applyFont="1" applyFill="1" applyBorder="1" applyAlignment="1">
      <alignment horizontal="right" vertical="center" wrapText="1" indent="1"/>
    </xf>
    <xf numFmtId="0" fontId="32" fillId="2" borderId="10" xfId="0" applyFont="1" applyFill="1" applyBorder="1" applyAlignment="1">
      <alignment horizontal="right" vertical="center" wrapText="1" indent="1"/>
    </xf>
    <xf numFmtId="164" fontId="28" fillId="8" borderId="108" xfId="0" applyNumberFormat="1" applyFont="1" applyFill="1" applyBorder="1" applyAlignment="1" applyProtection="1">
      <alignment horizontal="center" vertical="center"/>
      <protection locked="0" hidden="1"/>
    </xf>
    <xf numFmtId="164" fontId="28" fillId="8" borderId="0" xfId="0" applyNumberFormat="1" applyFont="1" applyFill="1" applyAlignment="1" applyProtection="1">
      <alignment horizontal="center" vertical="center"/>
      <protection locked="0" hidden="1"/>
    </xf>
    <xf numFmtId="164" fontId="28" fillId="8" borderId="15" xfId="0" applyNumberFormat="1" applyFont="1" applyFill="1" applyBorder="1" applyAlignment="1" applyProtection="1">
      <alignment horizontal="center" vertical="center"/>
      <protection locked="0" hidden="1"/>
    </xf>
    <xf numFmtId="164" fontId="28" fillId="8" borderId="105" xfId="0" applyNumberFormat="1" applyFont="1" applyFill="1" applyBorder="1" applyAlignment="1" applyProtection="1">
      <alignment horizontal="center" vertical="center"/>
      <protection locked="0" hidden="1"/>
    </xf>
    <xf numFmtId="164" fontId="28" fillId="8" borderId="10" xfId="0" applyNumberFormat="1" applyFont="1" applyFill="1" applyBorder="1" applyAlignment="1" applyProtection="1">
      <alignment horizontal="center" vertical="center"/>
      <protection locked="0" hidden="1"/>
    </xf>
    <xf numFmtId="164" fontId="28" fillId="8" borderId="16" xfId="0" applyNumberFormat="1" applyFont="1" applyFill="1" applyBorder="1" applyAlignment="1" applyProtection="1">
      <alignment horizontal="center" vertical="center"/>
      <protection locked="0" hidden="1"/>
    </xf>
    <xf numFmtId="0" fontId="0" fillId="0" borderId="15" xfId="0" applyBorder="1" applyAlignment="1">
      <alignment horizontal="center" vertical="center" wrapText="1"/>
    </xf>
    <xf numFmtId="0" fontId="22" fillId="4" borderId="36" xfId="0" applyFont="1" applyFill="1" applyBorder="1" applyAlignment="1">
      <alignment horizontal="center" vertical="center" wrapText="1"/>
    </xf>
    <xf numFmtId="0" fontId="0" fillId="0" borderId="36" xfId="0" applyBorder="1" applyAlignment="1">
      <alignment wrapText="1"/>
    </xf>
    <xf numFmtId="0" fontId="26" fillId="2" borderId="37" xfId="0" applyFont="1" applyFill="1" applyBorder="1" applyAlignment="1">
      <alignment horizontal="right" vertical="center" wrapText="1"/>
    </xf>
    <xf numFmtId="0" fontId="26" fillId="2" borderId="38" xfId="0" applyFont="1" applyFill="1" applyBorder="1" applyAlignment="1">
      <alignment horizontal="right" vertical="center" wrapText="1"/>
    </xf>
    <xf numFmtId="0" fontId="26" fillId="2" borderId="39" xfId="0" applyFont="1" applyFill="1" applyBorder="1" applyAlignment="1">
      <alignment horizontal="right" vertical="center" wrapText="1"/>
    </xf>
    <xf numFmtId="0" fontId="26" fillId="2" borderId="25" xfId="0" applyFont="1" applyFill="1" applyBorder="1" applyAlignment="1">
      <alignment horizontal="right" vertical="center" wrapText="1"/>
    </xf>
    <xf numFmtId="0" fontId="26" fillId="2" borderId="10" xfId="0" applyFont="1" applyFill="1" applyBorder="1" applyAlignment="1">
      <alignment horizontal="right" vertical="center" wrapText="1"/>
    </xf>
    <xf numFmtId="0" fontId="26" fillId="2" borderId="40" xfId="0" applyFont="1" applyFill="1" applyBorder="1" applyAlignment="1">
      <alignment horizontal="right" vertical="center" wrapText="1"/>
    </xf>
    <xf numFmtId="164" fontId="25" fillId="0" borderId="32" xfId="0" applyNumberFormat="1" applyFont="1" applyBorder="1" applyAlignment="1" applyProtection="1">
      <alignment horizontal="center" vertical="center" wrapText="1"/>
      <protection locked="0" hidden="1"/>
    </xf>
    <xf numFmtId="0" fontId="0" fillId="0" borderId="33" xfId="0" applyBorder="1" applyAlignment="1">
      <alignment wrapText="1"/>
    </xf>
    <xf numFmtId="0" fontId="0" fillId="0" borderId="34" xfId="0" applyBorder="1" applyAlignment="1">
      <alignment wrapText="1"/>
    </xf>
    <xf numFmtId="0" fontId="0" fillId="0" borderId="35" xfId="0" applyBorder="1" applyAlignment="1">
      <alignment wrapText="1"/>
    </xf>
    <xf numFmtId="0" fontId="0" fillId="0" borderId="10" xfId="0" applyBorder="1" applyAlignment="1">
      <alignment wrapText="1"/>
    </xf>
    <xf numFmtId="0" fontId="0" fillId="0" borderId="16" xfId="0" applyBorder="1" applyAlignment="1">
      <alignment wrapText="1"/>
    </xf>
    <xf numFmtId="164" fontId="25" fillId="2" borderId="32" xfId="0" applyNumberFormat="1" applyFont="1" applyFill="1" applyBorder="1" applyAlignment="1" applyProtection="1">
      <alignment horizontal="center" vertical="center" wrapText="1"/>
      <protection locked="0" hidden="1"/>
    </xf>
    <xf numFmtId="0" fontId="0" fillId="2" borderId="33" xfId="0" applyFill="1" applyBorder="1" applyAlignment="1">
      <alignment wrapText="1"/>
    </xf>
    <xf numFmtId="0" fontId="0" fillId="2" borderId="34" xfId="0" applyFill="1" applyBorder="1" applyAlignment="1">
      <alignment wrapText="1"/>
    </xf>
    <xf numFmtId="0" fontId="0" fillId="2" borderId="35" xfId="0" applyFill="1" applyBorder="1" applyAlignment="1">
      <alignment wrapText="1"/>
    </xf>
    <xf numFmtId="0" fontId="0" fillId="2" borderId="10" xfId="0" applyFill="1" applyBorder="1" applyAlignment="1">
      <alignment wrapText="1"/>
    </xf>
    <xf numFmtId="0" fontId="0" fillId="2" borderId="16" xfId="0" applyFill="1" applyBorder="1" applyAlignment="1">
      <alignment wrapText="1"/>
    </xf>
    <xf numFmtId="0" fontId="26" fillId="6" borderId="36" xfId="0" applyFont="1" applyFill="1" applyBorder="1" applyAlignment="1">
      <alignment horizontal="right" vertical="center" wrapText="1"/>
    </xf>
    <xf numFmtId="0" fontId="26" fillId="6" borderId="0" xfId="0" applyFont="1" applyFill="1" applyAlignment="1">
      <alignment horizontal="right" vertical="center" wrapText="1"/>
    </xf>
    <xf numFmtId="0" fontId="26" fillId="6" borderId="41" xfId="0" applyFont="1" applyFill="1" applyBorder="1" applyAlignment="1">
      <alignment horizontal="right" vertical="center" wrapText="1"/>
    </xf>
    <xf numFmtId="0" fontId="26" fillId="6" borderId="25" xfId="0" applyFont="1" applyFill="1" applyBorder="1" applyAlignment="1">
      <alignment horizontal="right" vertical="center" wrapText="1"/>
    </xf>
    <xf numFmtId="0" fontId="26" fillId="6" borderId="10" xfId="0" applyFont="1" applyFill="1" applyBorder="1" applyAlignment="1">
      <alignment horizontal="right" vertical="center" wrapText="1"/>
    </xf>
    <xf numFmtId="0" fontId="26" fillId="6" borderId="40" xfId="0" applyFont="1" applyFill="1" applyBorder="1" applyAlignment="1">
      <alignment horizontal="right" vertical="center" wrapText="1"/>
    </xf>
    <xf numFmtId="164" fontId="25" fillId="6" borderId="28" xfId="0" applyNumberFormat="1" applyFont="1" applyFill="1" applyBorder="1" applyAlignment="1" applyProtection="1">
      <alignment horizontal="center" vertical="center" wrapText="1"/>
      <protection locked="0" hidden="1"/>
    </xf>
    <xf numFmtId="0" fontId="0" fillId="6" borderId="0" xfId="0" applyFill="1" applyAlignment="1">
      <alignment wrapText="1"/>
    </xf>
    <xf numFmtId="0" fontId="0" fillId="6" borderId="15" xfId="0" applyFill="1" applyBorder="1" applyAlignment="1">
      <alignment wrapText="1"/>
    </xf>
    <xf numFmtId="0" fontId="0" fillId="6" borderId="35" xfId="0" applyFill="1" applyBorder="1" applyAlignment="1">
      <alignment wrapText="1"/>
    </xf>
    <xf numFmtId="0" fontId="0" fillId="6" borderId="10" xfId="0" applyFill="1" applyBorder="1" applyAlignment="1">
      <alignment wrapText="1"/>
    </xf>
    <xf numFmtId="0" fontId="0" fillId="6" borderId="16" xfId="0" applyFill="1" applyBorder="1" applyAlignment="1">
      <alignment wrapText="1"/>
    </xf>
    <xf numFmtId="0" fontId="26" fillId="2" borderId="0" xfId="0" applyFont="1" applyFill="1" applyAlignment="1">
      <alignment horizontal="right" vertical="center" wrapText="1"/>
    </xf>
    <xf numFmtId="0" fontId="26" fillId="2" borderId="41" xfId="0" applyFont="1" applyFill="1" applyBorder="1" applyAlignment="1">
      <alignment horizontal="right" vertical="center" wrapText="1"/>
    </xf>
    <xf numFmtId="0" fontId="26" fillId="2" borderId="42" xfId="0" applyFont="1" applyFill="1" applyBorder="1" applyAlignment="1">
      <alignment horizontal="right" vertical="center" wrapText="1"/>
    </xf>
    <xf numFmtId="0" fontId="26" fillId="2" borderId="67" xfId="0" applyFont="1" applyFill="1" applyBorder="1" applyAlignment="1">
      <alignment horizontal="right" vertical="center" wrapText="1"/>
    </xf>
    <xf numFmtId="10" fontId="25" fillId="7" borderId="28" xfId="0" applyNumberFormat="1" applyFont="1" applyFill="1" applyBorder="1" applyAlignment="1" applyProtection="1">
      <alignment horizontal="center" vertical="center" wrapText="1"/>
      <protection locked="0" hidden="1"/>
    </xf>
    <xf numFmtId="10" fontId="0" fillId="7" borderId="0" xfId="0" applyNumberFormat="1" applyFill="1" applyAlignment="1">
      <alignment wrapText="1"/>
    </xf>
    <xf numFmtId="10" fontId="0" fillId="7" borderId="15" xfId="0" applyNumberFormat="1" applyFill="1" applyBorder="1" applyAlignment="1">
      <alignment wrapText="1"/>
    </xf>
    <xf numFmtId="10" fontId="0" fillId="7" borderId="29" xfId="0" applyNumberFormat="1" applyFill="1" applyBorder="1" applyAlignment="1">
      <alignment wrapText="1"/>
    </xf>
    <xf numFmtId="10" fontId="0" fillId="7" borderId="30" xfId="0" applyNumberFormat="1" applyFill="1" applyBorder="1" applyAlignment="1">
      <alignment wrapText="1"/>
    </xf>
    <xf numFmtId="10" fontId="0" fillId="7" borderId="31" xfId="0" applyNumberFormat="1" applyFill="1" applyBorder="1" applyAlignment="1">
      <alignment wrapText="1"/>
    </xf>
    <xf numFmtId="0" fontId="26" fillId="2" borderId="0" xfId="0" applyFont="1" applyFill="1" applyAlignment="1">
      <alignment horizontal="right" vertical="center" wrapText="1" indent="1"/>
    </xf>
    <xf numFmtId="0" fontId="0" fillId="0" borderId="0" xfId="0" applyAlignment="1">
      <alignment horizontal="right" vertical="center" wrapText="1" indent="1"/>
    </xf>
    <xf numFmtId="0" fontId="0" fillId="0" borderId="41" xfId="0" applyBorder="1" applyAlignment="1">
      <alignment horizontal="right" vertical="center" wrapText="1" indent="1"/>
    </xf>
    <xf numFmtId="0" fontId="17" fillId="2" borderId="24" xfId="0" applyFont="1" applyFill="1" applyBorder="1" applyAlignment="1">
      <alignment horizontal="center" vertical="center" wrapText="1"/>
    </xf>
    <xf numFmtId="0" fontId="17" fillId="2" borderId="9"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2" borderId="25"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16" xfId="0" applyFont="1" applyFill="1" applyBorder="1" applyAlignment="1">
      <alignment horizontal="center" vertical="center" wrapText="1"/>
    </xf>
    <xf numFmtId="164" fontId="25" fillId="2" borderId="28" xfId="0" applyNumberFormat="1" applyFont="1" applyFill="1" applyBorder="1" applyAlignment="1" applyProtection="1">
      <alignment horizontal="center" vertical="center" wrapText="1"/>
      <protection locked="0" hidden="1"/>
    </xf>
    <xf numFmtId="0" fontId="0" fillId="2" borderId="0" xfId="0" applyFill="1" applyAlignment="1">
      <alignment wrapText="1"/>
    </xf>
    <xf numFmtId="0" fontId="0" fillId="2" borderId="15" xfId="0" applyFill="1" applyBorder="1" applyAlignment="1">
      <alignment wrapText="1"/>
    </xf>
    <xf numFmtId="0" fontId="0" fillId="2" borderId="29" xfId="0" applyFill="1" applyBorder="1" applyAlignment="1">
      <alignment wrapText="1"/>
    </xf>
    <xf numFmtId="0" fontId="0" fillId="2" borderId="30" xfId="0" applyFill="1" applyBorder="1" applyAlignment="1">
      <alignment wrapText="1"/>
    </xf>
    <xf numFmtId="0" fontId="0" fillId="2" borderId="31" xfId="0" applyFill="1" applyBorder="1" applyAlignment="1">
      <alignment wrapText="1"/>
    </xf>
    <xf numFmtId="0" fontId="0" fillId="0" borderId="42" xfId="0" applyBorder="1" applyAlignment="1">
      <alignment horizontal="right" vertical="center" wrapText="1" indent="1"/>
    </xf>
    <xf numFmtId="10" fontId="0" fillId="7" borderId="43" xfId="0" applyNumberFormat="1" applyFill="1" applyBorder="1" applyAlignment="1">
      <alignment horizontal="right" vertical="center" wrapText="1" indent="1"/>
    </xf>
    <xf numFmtId="0" fontId="0" fillId="0" borderId="44" xfId="0" applyBorder="1" applyAlignment="1">
      <alignment horizontal="right" vertical="center" wrapText="1" indent="1"/>
    </xf>
    <xf numFmtId="0" fontId="0" fillId="0" borderId="45" xfId="0" applyBorder="1" applyAlignment="1">
      <alignment horizontal="right" vertical="center" wrapText="1" indent="1"/>
    </xf>
    <xf numFmtId="0" fontId="26" fillId="3" borderId="9" xfId="0" applyFont="1" applyFill="1" applyBorder="1" applyAlignment="1">
      <alignment horizontal="right" vertical="center" wrapText="1"/>
    </xf>
    <xf numFmtId="0" fontId="0" fillId="3" borderId="9" xfId="0" applyFill="1" applyBorder="1" applyAlignment="1">
      <alignment wrapText="1"/>
    </xf>
    <xf numFmtId="0" fontId="0" fillId="3" borderId="10" xfId="0" applyFill="1" applyBorder="1" applyAlignment="1">
      <alignment wrapText="1"/>
    </xf>
    <xf numFmtId="164" fontId="25" fillId="3" borderId="9" xfId="0" applyNumberFormat="1" applyFont="1" applyFill="1" applyBorder="1" applyAlignment="1" applyProtection="1">
      <alignment horizontal="center" vertical="center" wrapText="1"/>
      <protection locked="0" hidden="1"/>
    </xf>
    <xf numFmtId="0" fontId="0" fillId="3" borderId="14" xfId="0" applyFill="1" applyBorder="1" applyAlignment="1">
      <alignment wrapText="1"/>
    </xf>
    <xf numFmtId="0" fontId="0" fillId="3" borderId="16" xfId="0" applyFill="1" applyBorder="1" applyAlignment="1">
      <alignment wrapText="1"/>
    </xf>
    <xf numFmtId="0" fontId="0" fillId="3" borderId="53" xfId="0" applyFill="1" applyBorder="1" applyAlignment="1">
      <alignment horizontal="right" vertical="center" wrapText="1" indent="1"/>
    </xf>
    <xf numFmtId="0" fontId="0" fillId="3" borderId="10" xfId="0" applyFill="1" applyBorder="1" applyAlignment="1">
      <alignment horizontal="right" vertical="center" wrapText="1" indent="1"/>
    </xf>
    <xf numFmtId="10" fontId="0" fillId="3" borderId="10" xfId="0" applyNumberFormat="1" applyFill="1" applyBorder="1" applyAlignment="1">
      <alignment horizontal="right" vertical="center" wrapText="1" indent="1"/>
    </xf>
    <xf numFmtId="0" fontId="17" fillId="6" borderId="110" xfId="0" applyFont="1" applyFill="1" applyBorder="1" applyAlignment="1">
      <alignment horizontal="right" vertical="center" wrapText="1" indent="1"/>
    </xf>
    <xf numFmtId="0" fontId="17" fillId="6" borderId="103" xfId="0" applyFont="1" applyFill="1" applyBorder="1" applyAlignment="1">
      <alignment horizontal="right" vertical="center" wrapText="1" indent="1"/>
    </xf>
    <xf numFmtId="0" fontId="17" fillId="6" borderId="61" xfId="0" applyFont="1" applyFill="1" applyBorder="1" applyAlignment="1">
      <alignment horizontal="right" vertical="center" wrapText="1" indent="1"/>
    </xf>
    <xf numFmtId="0" fontId="17" fillId="6" borderId="17" xfId="0" applyFont="1" applyFill="1" applyBorder="1" applyAlignment="1">
      <alignment horizontal="right" vertical="center" wrapText="1" indent="1"/>
    </xf>
    <xf numFmtId="166" fontId="17" fillId="6" borderId="102" xfId="0" applyNumberFormat="1" applyFont="1" applyFill="1" applyBorder="1" applyAlignment="1">
      <alignment horizontal="center" vertical="center"/>
    </xf>
    <xf numFmtId="166" fontId="17" fillId="6" borderId="103" xfId="0" applyNumberFormat="1" applyFont="1" applyFill="1" applyBorder="1" applyAlignment="1">
      <alignment horizontal="center" vertical="center"/>
    </xf>
    <xf numFmtId="166" fontId="17" fillId="6" borderId="104" xfId="0" applyNumberFormat="1" applyFont="1" applyFill="1" applyBorder="1" applyAlignment="1">
      <alignment horizontal="center" vertical="center"/>
    </xf>
    <xf numFmtId="166" fontId="17" fillId="6" borderId="112" xfId="0" applyNumberFormat="1" applyFont="1" applyFill="1" applyBorder="1" applyAlignment="1">
      <alignment horizontal="center" vertical="center"/>
    </xf>
    <xf numFmtId="166" fontId="17" fillId="6" borderId="17" xfId="0" applyNumberFormat="1" applyFont="1" applyFill="1" applyBorder="1" applyAlignment="1">
      <alignment horizontal="center" vertical="center"/>
    </xf>
    <xf numFmtId="166" fontId="17" fillId="6" borderId="18" xfId="0" applyNumberFormat="1" applyFont="1" applyFill="1" applyBorder="1" applyAlignment="1">
      <alignment horizontal="center" vertical="center"/>
    </xf>
    <xf numFmtId="0" fontId="29" fillId="2" borderId="110" xfId="0" applyFont="1" applyFill="1" applyBorder="1" applyAlignment="1">
      <alignment horizontal="right" vertical="center" wrapText="1" indent="1"/>
    </xf>
    <xf numFmtId="0" fontId="29" fillId="2" borderId="103" xfId="0" applyFont="1" applyFill="1" applyBorder="1" applyAlignment="1">
      <alignment horizontal="right" vertical="center" wrapText="1" indent="1"/>
    </xf>
    <xf numFmtId="0" fontId="29" fillId="2" borderId="111" xfId="0" applyFont="1" applyFill="1" applyBorder="1" applyAlignment="1">
      <alignment horizontal="right" vertical="center" wrapText="1" indent="1"/>
    </xf>
    <xf numFmtId="0" fontId="29" fillId="2" borderId="87" xfId="0" applyFont="1" applyFill="1" applyBorder="1" applyAlignment="1">
      <alignment horizontal="right" vertical="center" wrapText="1" indent="1"/>
    </xf>
    <xf numFmtId="0" fontId="29" fillId="2" borderId="88" xfId="0" applyFont="1" applyFill="1" applyBorder="1" applyAlignment="1">
      <alignment horizontal="right" vertical="center" wrapText="1" indent="1"/>
    </xf>
    <xf numFmtId="0" fontId="29" fillId="2" borderId="89" xfId="0" applyFont="1" applyFill="1" applyBorder="1" applyAlignment="1">
      <alignment horizontal="right" vertical="center" wrapText="1" indent="1"/>
    </xf>
    <xf numFmtId="166" fontId="28" fillId="8" borderId="102" xfId="0" applyNumberFormat="1" applyFont="1" applyFill="1" applyBorder="1" applyAlignment="1" applyProtection="1">
      <alignment horizontal="center" vertical="center"/>
      <protection locked="0" hidden="1"/>
    </xf>
    <xf numFmtId="166" fontId="28" fillId="8" borderId="103" xfId="0" applyNumberFormat="1" applyFont="1" applyFill="1" applyBorder="1" applyAlignment="1" applyProtection="1">
      <alignment horizontal="center" vertical="center"/>
      <protection locked="0" hidden="1"/>
    </xf>
    <xf numFmtId="166" fontId="28" fillId="8" borderId="104" xfId="0" applyNumberFormat="1" applyFont="1" applyFill="1" applyBorder="1" applyAlignment="1" applyProtection="1">
      <alignment horizontal="center" vertical="center"/>
      <protection locked="0" hidden="1"/>
    </xf>
    <xf numFmtId="166" fontId="28" fillId="8" borderId="91" xfId="0" applyNumberFormat="1" applyFont="1" applyFill="1" applyBorder="1" applyAlignment="1" applyProtection="1">
      <alignment horizontal="center" vertical="center"/>
      <protection locked="0" hidden="1"/>
    </xf>
    <xf numFmtId="166" fontId="28" fillId="8" borderId="88" xfId="0" applyNumberFormat="1" applyFont="1" applyFill="1" applyBorder="1" applyAlignment="1" applyProtection="1">
      <alignment horizontal="center" vertical="center"/>
      <protection locked="0" hidden="1"/>
    </xf>
    <xf numFmtId="166" fontId="28" fillId="8" borderId="92" xfId="0" applyNumberFormat="1" applyFont="1" applyFill="1" applyBorder="1" applyAlignment="1" applyProtection="1">
      <alignment horizontal="center" vertical="center"/>
      <protection locked="0" hidden="1"/>
    </xf>
    <xf numFmtId="0" fontId="26" fillId="2" borderId="66" xfId="0" applyFont="1" applyFill="1" applyBorder="1" applyAlignment="1">
      <alignment horizontal="right" vertical="center" wrapText="1"/>
    </xf>
    <xf numFmtId="164" fontId="25" fillId="8" borderId="28" xfId="0" applyNumberFormat="1" applyFont="1" applyFill="1" applyBorder="1" applyAlignment="1" applyProtection="1">
      <alignment horizontal="center" vertical="center" wrapText="1"/>
      <protection locked="0" hidden="1"/>
    </xf>
    <xf numFmtId="0" fontId="0" fillId="0" borderId="15" xfId="0" applyBorder="1" applyAlignment="1">
      <alignment wrapText="1"/>
    </xf>
    <xf numFmtId="0" fontId="0" fillId="0" borderId="29" xfId="0" applyBorder="1" applyAlignment="1">
      <alignment wrapText="1"/>
    </xf>
    <xf numFmtId="0" fontId="0" fillId="0" borderId="30" xfId="0" applyBorder="1" applyAlignment="1">
      <alignment wrapText="1"/>
    </xf>
    <xf numFmtId="0" fontId="0" fillId="0" borderId="31" xfId="0" applyBorder="1" applyAlignment="1">
      <alignment wrapText="1"/>
    </xf>
    <xf numFmtId="164" fontId="25" fillId="8" borderId="32" xfId="0" applyNumberFormat="1" applyFont="1" applyFill="1" applyBorder="1" applyAlignment="1" applyProtection="1">
      <alignment horizontal="center" vertical="center" wrapText="1"/>
      <protection locked="0" hidden="1"/>
    </xf>
    <xf numFmtId="0" fontId="22" fillId="4" borderId="20" xfId="0" applyFont="1" applyFill="1" applyBorder="1" applyAlignment="1">
      <alignment horizontal="center" vertical="center"/>
    </xf>
    <xf numFmtId="0" fontId="22" fillId="4" borderId="22" xfId="0" applyFont="1" applyFill="1" applyBorder="1" applyAlignment="1">
      <alignment horizontal="center" vertical="center"/>
    </xf>
    <xf numFmtId="0" fontId="17" fillId="2" borderId="11" xfId="0" applyFont="1" applyFill="1" applyBorder="1" applyAlignment="1">
      <alignment horizontal="center" vertical="center" wrapText="1"/>
    </xf>
    <xf numFmtId="0" fontId="17" fillId="2" borderId="13" xfId="0" applyFont="1" applyFill="1" applyBorder="1" applyAlignment="1">
      <alignment horizontal="center" vertical="center" wrapText="1"/>
    </xf>
    <xf numFmtId="0" fontId="22" fillId="4" borderId="83" xfId="0" applyFont="1" applyFill="1" applyBorder="1" applyAlignment="1">
      <alignment horizontal="center" vertical="center"/>
    </xf>
    <xf numFmtId="0" fontId="22" fillId="4" borderId="36" xfId="0" applyFont="1" applyFill="1" applyBorder="1" applyAlignment="1">
      <alignment horizontal="center" vertical="center"/>
    </xf>
    <xf numFmtId="0" fontId="0" fillId="0" borderId="9" xfId="0" applyBorder="1" applyAlignment="1">
      <alignment wrapText="1"/>
    </xf>
    <xf numFmtId="0" fontId="0" fillId="0" borderId="14" xfId="0" applyBorder="1" applyAlignment="1">
      <alignment wrapText="1"/>
    </xf>
    <xf numFmtId="0" fontId="17" fillId="2" borderId="36" xfId="0" applyFont="1" applyFill="1" applyBorder="1" applyAlignment="1">
      <alignment horizontal="center" vertical="center" wrapText="1"/>
    </xf>
    <xf numFmtId="0" fontId="17" fillId="2" borderId="0" xfId="0" applyFont="1" applyFill="1" applyAlignment="1">
      <alignment horizontal="center" vertical="center" wrapText="1"/>
    </xf>
    <xf numFmtId="0" fontId="29" fillId="2" borderId="24" xfId="0" applyFont="1" applyFill="1" applyBorder="1" applyAlignment="1">
      <alignment horizontal="right" vertical="center" wrapText="1" indent="1"/>
    </xf>
    <xf numFmtId="0" fontId="29" fillId="2" borderId="9" xfId="0" applyFont="1" applyFill="1" applyBorder="1" applyAlignment="1">
      <alignment horizontal="right" vertical="center" wrapText="1" indent="1"/>
    </xf>
    <xf numFmtId="0" fontId="29" fillId="2" borderId="86" xfId="0" applyFont="1" applyFill="1" applyBorder="1" applyAlignment="1">
      <alignment horizontal="right" vertical="center" wrapText="1" indent="1"/>
    </xf>
    <xf numFmtId="166" fontId="28" fillId="8" borderId="90" xfId="0" applyNumberFormat="1" applyFont="1" applyFill="1" applyBorder="1" applyAlignment="1" applyProtection="1">
      <alignment horizontal="center" vertical="center"/>
      <protection locked="0" hidden="1"/>
    </xf>
    <xf numFmtId="166" fontId="28" fillId="8" borderId="9" xfId="0" applyNumberFormat="1" applyFont="1" applyFill="1" applyBorder="1" applyAlignment="1" applyProtection="1">
      <alignment horizontal="center" vertical="center"/>
      <protection locked="0" hidden="1"/>
    </xf>
    <xf numFmtId="166" fontId="28" fillId="8" borderId="14" xfId="0" applyNumberFormat="1" applyFont="1" applyFill="1" applyBorder="1" applyAlignment="1" applyProtection="1">
      <alignment horizontal="center" vertical="center"/>
      <protection locked="0" hidden="1"/>
    </xf>
    <xf numFmtId="0" fontId="45" fillId="9" borderId="62" xfId="0" applyFont="1" applyFill="1" applyBorder="1" applyAlignment="1">
      <alignment horizontal="right" vertical="center" wrapText="1"/>
    </xf>
    <xf numFmtId="0" fontId="45" fillId="9" borderId="63" xfId="0" applyFont="1" applyFill="1" applyBorder="1" applyAlignment="1">
      <alignment wrapText="1"/>
    </xf>
    <xf numFmtId="0" fontId="45" fillId="9" borderId="64" xfId="0" applyFont="1" applyFill="1" applyBorder="1" applyAlignment="1">
      <alignment wrapText="1"/>
    </xf>
    <xf numFmtId="0" fontId="45" fillId="9" borderId="65" xfId="0" applyFont="1" applyFill="1" applyBorder="1" applyAlignment="1">
      <alignment wrapText="1"/>
    </xf>
    <xf numFmtId="164" fontId="27" fillId="9" borderId="62" xfId="0" applyNumberFormat="1" applyFont="1" applyFill="1" applyBorder="1" applyAlignment="1" applyProtection="1">
      <alignment horizontal="center" vertical="center" wrapText="1"/>
      <protection locked="0" hidden="1"/>
    </xf>
    <xf numFmtId="0" fontId="26" fillId="3" borderId="52" xfId="0" applyFont="1" applyFill="1" applyBorder="1" applyAlignment="1">
      <alignment horizontal="right" vertical="center" wrapText="1" indent="1"/>
    </xf>
    <xf numFmtId="0" fontId="0" fillId="3" borderId="9" xfId="0" applyFill="1" applyBorder="1" applyAlignment="1">
      <alignment horizontal="right" vertical="center" wrapText="1" indent="1"/>
    </xf>
    <xf numFmtId="0" fontId="26" fillId="7" borderId="73" xfId="0" applyFont="1" applyFill="1" applyBorder="1" applyAlignment="1" applyProtection="1">
      <alignment horizontal="right" vertical="center" indent="1"/>
      <protection locked="0" hidden="1"/>
    </xf>
    <xf numFmtId="0" fontId="26" fillId="7" borderId="74" xfId="0" applyFont="1" applyFill="1" applyBorder="1" applyAlignment="1" applyProtection="1">
      <alignment horizontal="right" vertical="center" indent="1"/>
      <protection locked="0" hidden="1"/>
    </xf>
    <xf numFmtId="0" fontId="26" fillId="7" borderId="75" xfId="0" applyFont="1" applyFill="1" applyBorder="1" applyAlignment="1" applyProtection="1">
      <alignment horizontal="right" vertical="center" indent="1"/>
      <protection locked="0" hidden="1"/>
    </xf>
    <xf numFmtId="164" fontId="25" fillId="8" borderId="26" xfId="0" applyNumberFormat="1" applyFont="1" applyFill="1" applyBorder="1" applyAlignment="1" applyProtection="1">
      <alignment horizontal="center" vertical="center"/>
      <protection locked="0" hidden="1"/>
    </xf>
    <xf numFmtId="164" fontId="25" fillId="8" borderId="17" xfId="0" applyNumberFormat="1" applyFont="1" applyFill="1" applyBorder="1" applyAlignment="1" applyProtection="1">
      <alignment horizontal="center" vertical="center"/>
      <protection locked="0" hidden="1"/>
    </xf>
    <xf numFmtId="164" fontId="25" fillId="8" borderId="18" xfId="0" applyNumberFormat="1" applyFont="1" applyFill="1" applyBorder="1" applyAlignment="1" applyProtection="1">
      <alignment horizontal="center" vertical="center"/>
      <protection locked="0" hidden="1"/>
    </xf>
    <xf numFmtId="0" fontId="26" fillId="2" borderId="79" xfId="0" applyFont="1" applyFill="1" applyBorder="1" applyAlignment="1" applyProtection="1">
      <alignment horizontal="right" vertical="center" indent="1"/>
      <protection locked="0" hidden="1"/>
    </xf>
    <xf numFmtId="0" fontId="26" fillId="2" borderId="80" xfId="0" applyFont="1" applyFill="1" applyBorder="1" applyAlignment="1" applyProtection="1">
      <alignment horizontal="right" vertical="center" indent="1"/>
      <protection locked="0" hidden="1"/>
    </xf>
    <xf numFmtId="0" fontId="26" fillId="2" borderId="81" xfId="0" applyFont="1" applyFill="1" applyBorder="1" applyAlignment="1" applyProtection="1">
      <alignment horizontal="right" vertical="center" indent="1"/>
      <protection locked="0" hidden="1"/>
    </xf>
    <xf numFmtId="164" fontId="25" fillId="8" borderId="41" xfId="0" applyNumberFormat="1" applyFont="1" applyFill="1" applyBorder="1" applyAlignment="1" applyProtection="1">
      <alignment horizontal="center" vertical="center"/>
      <protection locked="0" hidden="1"/>
    </xf>
    <xf numFmtId="164" fontId="25" fillId="8" borderId="80" xfId="0" applyNumberFormat="1" applyFont="1" applyFill="1" applyBorder="1" applyAlignment="1" applyProtection="1">
      <alignment horizontal="center" vertical="center"/>
      <protection locked="0" hidden="1"/>
    </xf>
    <xf numFmtId="164" fontId="25" fillId="8" borderId="82" xfId="0" applyNumberFormat="1" applyFont="1" applyFill="1" applyBorder="1" applyAlignment="1" applyProtection="1">
      <alignment horizontal="center" vertical="center"/>
      <protection locked="0" hidden="1"/>
    </xf>
    <xf numFmtId="0" fontId="26" fillId="2" borderId="76" xfId="0" applyFont="1" applyFill="1" applyBorder="1" applyAlignment="1" applyProtection="1">
      <alignment horizontal="right" vertical="center" indent="1"/>
      <protection locked="0" hidden="1"/>
    </xf>
    <xf numFmtId="0" fontId="26" fillId="2" borderId="77" xfId="0" applyFont="1" applyFill="1" applyBorder="1" applyAlignment="1" applyProtection="1">
      <alignment horizontal="right" vertical="center" indent="1"/>
      <protection locked="0" hidden="1"/>
    </xf>
    <xf numFmtId="0" fontId="26" fillId="2" borderId="78" xfId="0" applyFont="1" applyFill="1" applyBorder="1" applyAlignment="1" applyProtection="1">
      <alignment horizontal="right" vertical="center" indent="1"/>
      <protection locked="0" hidden="1"/>
    </xf>
    <xf numFmtId="164" fontId="25" fillId="8" borderId="54" xfId="0" applyNumberFormat="1" applyFont="1" applyFill="1" applyBorder="1" applyAlignment="1" applyProtection="1">
      <alignment horizontal="center" vertical="center" wrapText="1"/>
      <protection locked="0" hidden="1"/>
    </xf>
    <xf numFmtId="0" fontId="0" fillId="0" borderId="55" xfId="0" applyBorder="1" applyAlignment="1">
      <alignment horizontal="center" vertical="center" wrapText="1"/>
    </xf>
    <xf numFmtId="0" fontId="0" fillId="0" borderId="56" xfId="0" applyBorder="1" applyAlignment="1">
      <alignment horizontal="center" vertical="center" wrapText="1"/>
    </xf>
    <xf numFmtId="164" fontId="25" fillId="2" borderId="54" xfId="0" applyNumberFormat="1" applyFont="1" applyFill="1" applyBorder="1" applyAlignment="1" applyProtection="1">
      <alignment horizontal="center" vertical="center" wrapText="1"/>
      <protection locked="0" hidden="1"/>
    </xf>
    <xf numFmtId="0" fontId="0" fillId="2" borderId="55" xfId="0" applyFill="1" applyBorder="1" applyAlignment="1">
      <alignment horizontal="center" vertical="center" wrapText="1"/>
    </xf>
    <xf numFmtId="9" fontId="26" fillId="2" borderId="115" xfId="0" applyNumberFormat="1" applyFont="1" applyFill="1" applyBorder="1" applyAlignment="1">
      <alignment horizontal="center" vertical="center" wrapText="1"/>
    </xf>
    <xf numFmtId="0" fontId="0" fillId="0" borderId="116" xfId="0" applyBorder="1" applyAlignment="1">
      <alignment horizontal="center" vertical="center" wrapText="1"/>
    </xf>
    <xf numFmtId="0" fontId="0" fillId="0" borderId="116" xfId="0" applyBorder="1" applyAlignment="1">
      <alignment wrapText="1"/>
    </xf>
    <xf numFmtId="0" fontId="0" fillId="0" borderId="117" xfId="0" applyBorder="1" applyAlignment="1">
      <alignment wrapText="1"/>
    </xf>
    <xf numFmtId="0" fontId="28" fillId="6" borderId="93" xfId="0" applyFont="1" applyFill="1" applyBorder="1" applyAlignment="1">
      <alignment horizontal="right" vertical="center" indent="1"/>
    </xf>
    <xf numFmtId="0" fontId="28" fillId="6" borderId="94" xfId="0" applyFont="1" applyFill="1" applyBorder="1" applyAlignment="1">
      <alignment horizontal="right" vertical="center" indent="1"/>
    </xf>
    <xf numFmtId="0" fontId="28" fillId="6" borderId="35" xfId="0" applyFont="1" applyFill="1" applyBorder="1" applyAlignment="1">
      <alignment horizontal="right" vertical="center" indent="1"/>
    </xf>
    <xf numFmtId="164" fontId="28" fillId="6" borderId="95" xfId="2" applyNumberFormat="1" applyFont="1" applyFill="1" applyBorder="1" applyAlignment="1">
      <alignment horizontal="center" vertical="center"/>
    </xf>
    <xf numFmtId="164" fontId="28" fillId="6" borderId="71" xfId="2" applyNumberFormat="1" applyFont="1" applyFill="1" applyBorder="1" applyAlignment="1">
      <alignment horizontal="center" vertical="center"/>
    </xf>
    <xf numFmtId="164" fontId="28" fillId="6" borderId="85" xfId="2" applyNumberFormat="1" applyFont="1" applyFill="1" applyBorder="1" applyAlignment="1">
      <alignment horizontal="center" vertical="center"/>
    </xf>
    <xf numFmtId="0" fontId="28" fillId="6" borderId="70" xfId="0" applyFont="1" applyFill="1" applyBorder="1" applyAlignment="1">
      <alignment horizontal="right" vertical="center" indent="1"/>
    </xf>
    <xf numFmtId="0" fontId="28" fillId="6" borderId="71" xfId="0" applyFont="1" applyFill="1" applyBorder="1" applyAlignment="1">
      <alignment horizontal="right" vertical="center" indent="1"/>
    </xf>
    <xf numFmtId="0" fontId="28" fillId="6" borderId="72" xfId="0" applyFont="1" applyFill="1" applyBorder="1" applyAlignment="1">
      <alignment horizontal="right" vertical="center" indent="1"/>
    </xf>
    <xf numFmtId="164" fontId="28" fillId="6" borderId="84" xfId="2" applyNumberFormat="1" applyFont="1" applyFill="1" applyBorder="1" applyAlignment="1">
      <alignment horizontal="center" vertical="center"/>
    </xf>
    <xf numFmtId="164" fontId="28" fillId="6" borderId="57" xfId="0" applyNumberFormat="1" applyFont="1" applyFill="1" applyBorder="1" applyAlignment="1">
      <alignment horizontal="center" vertical="center" wrapText="1"/>
    </xf>
    <xf numFmtId="0" fontId="0" fillId="0" borderId="59" xfId="0" applyBorder="1" applyAlignment="1">
      <alignment horizontal="center" vertical="center" wrapText="1"/>
    </xf>
    <xf numFmtId="10" fontId="28" fillId="6" borderId="118" xfId="0" applyNumberFormat="1" applyFont="1" applyFill="1" applyBorder="1" applyAlignment="1">
      <alignment horizontal="center" vertical="center" wrapText="1"/>
    </xf>
    <xf numFmtId="0" fontId="0" fillId="0" borderId="58" xfId="0" applyBorder="1" applyAlignment="1">
      <alignment wrapText="1"/>
    </xf>
    <xf numFmtId="0" fontId="0" fillId="0" borderId="119" xfId="0" applyBorder="1" applyAlignment="1">
      <alignment wrapText="1"/>
    </xf>
    <xf numFmtId="0" fontId="26" fillId="2" borderId="79" xfId="0" applyFont="1" applyFill="1" applyBorder="1" applyAlignment="1">
      <alignment horizontal="right" vertical="center" indent="1"/>
    </xf>
    <xf numFmtId="0" fontId="26" fillId="2" borderId="80" xfId="0" applyFont="1" applyFill="1" applyBorder="1" applyAlignment="1">
      <alignment horizontal="right" vertical="center" indent="1"/>
    </xf>
    <xf numFmtId="0" fontId="26" fillId="2" borderId="81" xfId="0" applyFont="1" applyFill="1" applyBorder="1" applyAlignment="1">
      <alignment horizontal="right" vertical="center" indent="1"/>
    </xf>
    <xf numFmtId="164" fontId="25" fillId="8" borderId="46" xfId="0" applyNumberFormat="1" applyFont="1" applyFill="1" applyBorder="1" applyAlignment="1" applyProtection="1">
      <alignment horizontal="center" vertical="center"/>
      <protection locked="0" hidden="1"/>
    </xf>
    <xf numFmtId="164" fontId="25" fillId="8" borderId="47" xfId="0" applyNumberFormat="1" applyFont="1" applyFill="1" applyBorder="1" applyAlignment="1" applyProtection="1">
      <alignment horizontal="center" vertical="center"/>
      <protection locked="0" hidden="1"/>
    </xf>
    <xf numFmtId="164" fontId="25" fillId="8" borderId="48" xfId="0" applyNumberFormat="1" applyFont="1" applyFill="1" applyBorder="1" applyAlignment="1" applyProtection="1">
      <alignment horizontal="center" vertical="center"/>
      <protection locked="0" hidden="1"/>
    </xf>
    <xf numFmtId="164" fontId="25" fillId="8" borderId="132" xfId="0" applyNumberFormat="1" applyFont="1" applyFill="1" applyBorder="1" applyAlignment="1" applyProtection="1">
      <alignment horizontal="center" vertical="center"/>
      <protection locked="0" hidden="1"/>
    </xf>
    <xf numFmtId="164" fontId="25" fillId="8" borderId="133" xfId="0" applyNumberFormat="1" applyFont="1" applyFill="1" applyBorder="1" applyAlignment="1" applyProtection="1">
      <alignment horizontal="center" vertical="center"/>
      <protection locked="0" hidden="1"/>
    </xf>
    <xf numFmtId="164" fontId="25" fillId="8" borderId="134" xfId="0" applyNumberFormat="1" applyFont="1" applyFill="1" applyBorder="1" applyAlignment="1" applyProtection="1">
      <alignment horizontal="center" vertical="center"/>
      <protection locked="0" hidden="1"/>
    </xf>
    <xf numFmtId="164" fontId="25" fillId="8" borderId="113" xfId="0" applyNumberFormat="1" applyFont="1" applyFill="1" applyBorder="1" applyAlignment="1" applyProtection="1">
      <alignment horizontal="center" vertical="center" wrapText="1"/>
      <protection locked="0" hidden="1"/>
    </xf>
    <xf numFmtId="0" fontId="0" fillId="0" borderId="114" xfId="0" applyBorder="1" applyAlignment="1">
      <alignment horizontal="center" vertical="center" wrapText="1"/>
    </xf>
    <xf numFmtId="0" fontId="0" fillId="0" borderId="126" xfId="0" applyBorder="1" applyAlignment="1">
      <alignment horizontal="center" vertical="center" wrapText="1"/>
    </xf>
    <xf numFmtId="164" fontId="25" fillId="2" borderId="113" xfId="0" applyNumberFormat="1" applyFont="1" applyFill="1" applyBorder="1" applyAlignment="1" applyProtection="1">
      <alignment horizontal="center" vertical="center" wrapText="1"/>
      <protection locked="0" hidden="1"/>
    </xf>
    <xf numFmtId="0" fontId="0" fillId="2" borderId="114" xfId="0" applyFill="1" applyBorder="1" applyAlignment="1">
      <alignment horizontal="center" vertical="center" wrapText="1"/>
    </xf>
    <xf numFmtId="9" fontId="26" fillId="2" borderId="120" xfId="0" applyNumberFormat="1" applyFont="1" applyFill="1" applyBorder="1" applyAlignment="1">
      <alignment horizontal="center" vertical="center" wrapText="1"/>
    </xf>
    <xf numFmtId="0" fontId="0" fillId="0" borderId="121" xfId="0" applyBorder="1" applyAlignment="1">
      <alignment horizontal="center" vertical="center" wrapText="1"/>
    </xf>
    <xf numFmtId="0" fontId="0" fillId="0" borderId="121" xfId="0" applyBorder="1" applyAlignment="1">
      <alignment wrapText="1"/>
    </xf>
    <xf numFmtId="0" fontId="0" fillId="0" borderId="122" xfId="0" applyBorder="1" applyAlignment="1">
      <alignment wrapText="1"/>
    </xf>
    <xf numFmtId="0" fontId="46" fillId="7" borderId="139" xfId="0" applyFont="1" applyFill="1" applyBorder="1" applyAlignment="1" applyProtection="1">
      <alignment horizontal="right" vertical="center" wrapText="1" indent="1"/>
      <protection locked="0" hidden="1"/>
    </xf>
    <xf numFmtId="0" fontId="46" fillId="7" borderId="140" xfId="0" applyFont="1" applyFill="1" applyBorder="1" applyAlignment="1" applyProtection="1">
      <alignment horizontal="right" vertical="center" indent="1"/>
      <protection locked="0" hidden="1"/>
    </xf>
    <xf numFmtId="0" fontId="46" fillId="7" borderId="141" xfId="0" applyFont="1" applyFill="1" applyBorder="1" applyAlignment="1" applyProtection="1">
      <alignment horizontal="right" vertical="center" indent="1"/>
      <protection locked="0" hidden="1"/>
    </xf>
    <xf numFmtId="164" fontId="25" fillId="8" borderId="138" xfId="0" applyNumberFormat="1" applyFont="1" applyFill="1" applyBorder="1" applyAlignment="1" applyProtection="1">
      <alignment horizontal="center" vertical="center"/>
      <protection locked="0" hidden="1"/>
    </xf>
    <xf numFmtId="164" fontId="25" fillId="8" borderId="46" xfId="0" applyNumberFormat="1" applyFont="1" applyFill="1" applyBorder="1" applyAlignment="1" applyProtection="1">
      <alignment horizontal="center" vertical="center"/>
      <protection hidden="1"/>
    </xf>
    <xf numFmtId="164" fontId="25" fillId="8" borderId="47" xfId="0" applyNumberFormat="1" applyFont="1" applyFill="1" applyBorder="1" applyAlignment="1" applyProtection="1">
      <alignment horizontal="center" vertical="center"/>
      <protection hidden="1"/>
    </xf>
    <xf numFmtId="164" fontId="25" fillId="8" borderId="48" xfId="0" applyNumberFormat="1" applyFont="1" applyFill="1" applyBorder="1" applyAlignment="1" applyProtection="1">
      <alignment horizontal="center" vertical="center"/>
      <protection hidden="1"/>
    </xf>
    <xf numFmtId="0" fontId="26" fillId="2" borderId="36" xfId="0" applyFont="1" applyFill="1" applyBorder="1" applyAlignment="1" applyProtection="1">
      <alignment horizontal="right" vertical="center" indent="1"/>
      <protection locked="0" hidden="1"/>
    </xf>
    <xf numFmtId="0" fontId="26" fillId="2" borderId="0" xfId="0" applyFont="1" applyFill="1" applyAlignment="1" applyProtection="1">
      <alignment horizontal="right" vertical="center" indent="1"/>
      <protection locked="0" hidden="1"/>
    </xf>
    <xf numFmtId="0" fontId="26" fillId="2" borderId="109" xfId="0" applyFont="1" applyFill="1" applyBorder="1" applyAlignment="1" applyProtection="1">
      <alignment horizontal="right" vertical="center" indent="1"/>
      <protection locked="0" hidden="1"/>
    </xf>
    <xf numFmtId="0" fontId="26" fillId="2" borderId="36" xfId="0" applyFont="1" applyFill="1" applyBorder="1" applyAlignment="1">
      <alignment horizontal="right" vertical="center" indent="1"/>
    </xf>
    <xf numFmtId="0" fontId="26" fillId="2" borderId="0" xfId="0" applyFont="1" applyFill="1" applyAlignment="1">
      <alignment horizontal="right" vertical="center" indent="1"/>
    </xf>
    <xf numFmtId="0" fontId="26" fillId="2" borderId="109" xfId="0" applyFont="1" applyFill="1" applyBorder="1" applyAlignment="1">
      <alignment horizontal="right" vertical="center" indent="1"/>
    </xf>
    <xf numFmtId="0" fontId="0" fillId="0" borderId="0" xfId="0" applyAlignment="1">
      <alignment horizontal="right" vertical="center" indent="1"/>
    </xf>
    <xf numFmtId="8" fontId="40" fillId="8" borderId="135" xfId="0" applyNumberFormat="1" applyFont="1" applyFill="1" applyBorder="1" applyAlignment="1" applyProtection="1">
      <alignment horizontal="center" vertical="center"/>
      <protection locked="0" hidden="1"/>
    </xf>
    <xf numFmtId="8" fontId="40" fillId="8" borderId="136" xfId="0" applyNumberFormat="1" applyFont="1" applyFill="1" applyBorder="1" applyAlignment="1" applyProtection="1">
      <alignment horizontal="center" vertical="center"/>
      <protection locked="0" hidden="1"/>
    </xf>
    <xf numFmtId="8" fontId="40" fillId="8" borderId="137" xfId="0" applyNumberFormat="1" applyFont="1" applyFill="1" applyBorder="1" applyAlignment="1" applyProtection="1">
      <alignment horizontal="center" vertical="center"/>
      <protection locked="0" hidden="1"/>
    </xf>
    <xf numFmtId="0" fontId="0" fillId="0" borderId="109" xfId="0" applyBorder="1" applyAlignment="1">
      <alignment horizontal="right" vertical="center" indent="1"/>
    </xf>
    <xf numFmtId="164" fontId="25" fillId="8" borderId="67" xfId="0" applyNumberFormat="1" applyFont="1" applyFill="1" applyBorder="1" applyAlignment="1" applyProtection="1">
      <alignment horizontal="center" vertical="center"/>
      <protection locked="0" hidden="1"/>
    </xf>
    <xf numFmtId="164" fontId="25" fillId="8" borderId="130" xfId="0" applyNumberFormat="1" applyFont="1" applyFill="1" applyBorder="1" applyAlignment="1" applyProtection="1">
      <alignment horizontal="center" vertical="center"/>
      <protection locked="0" hidden="1"/>
    </xf>
    <xf numFmtId="164" fontId="25" fillId="8" borderId="131" xfId="0" applyNumberFormat="1" applyFont="1" applyFill="1" applyBorder="1" applyAlignment="1" applyProtection="1">
      <alignment horizontal="center" vertical="center"/>
      <protection locked="0" hidden="1"/>
    </xf>
    <xf numFmtId="164" fontId="25" fillId="8" borderId="127" xfId="0" applyNumberFormat="1" applyFont="1" applyFill="1" applyBorder="1" applyAlignment="1" applyProtection="1">
      <alignment horizontal="center" vertical="center"/>
      <protection locked="0" hidden="1"/>
    </xf>
    <xf numFmtId="164" fontId="25" fillId="8" borderId="128" xfId="0" applyNumberFormat="1" applyFont="1" applyFill="1" applyBorder="1" applyAlignment="1" applyProtection="1">
      <alignment horizontal="center" vertical="center"/>
      <protection locked="0" hidden="1"/>
    </xf>
    <xf numFmtId="164" fontId="25" fillId="8" borderId="129" xfId="0" applyNumberFormat="1" applyFont="1" applyFill="1" applyBorder="1" applyAlignment="1" applyProtection="1">
      <alignment horizontal="center" vertical="center"/>
      <protection locked="0" hidden="1"/>
    </xf>
    <xf numFmtId="164" fontId="25" fillId="2" borderId="166" xfId="0" applyNumberFormat="1" applyFont="1" applyFill="1" applyBorder="1" applyAlignment="1" applyProtection="1">
      <alignment horizontal="center" vertical="center"/>
      <protection locked="0" hidden="1"/>
    </xf>
    <xf numFmtId="164" fontId="25" fillId="2" borderId="130" xfId="0" applyNumberFormat="1" applyFont="1" applyFill="1" applyBorder="1" applyAlignment="1" applyProtection="1">
      <alignment horizontal="center" vertical="center"/>
      <protection locked="0" hidden="1"/>
    </xf>
    <xf numFmtId="164" fontId="25" fillId="2" borderId="131" xfId="0" applyNumberFormat="1" applyFont="1" applyFill="1" applyBorder="1" applyAlignment="1" applyProtection="1">
      <alignment horizontal="center" vertical="center"/>
      <protection locked="0" hidden="1"/>
    </xf>
    <xf numFmtId="164" fontId="25" fillId="8" borderId="123" xfId="0" applyNumberFormat="1" applyFont="1" applyFill="1" applyBorder="1" applyAlignment="1" applyProtection="1">
      <alignment horizontal="center" vertical="center" wrapText="1"/>
      <protection locked="0" hidden="1"/>
    </xf>
    <xf numFmtId="0" fontId="0" fillId="0" borderId="124" xfId="0" applyBorder="1" applyAlignment="1">
      <alignment horizontal="center" vertical="center" wrapText="1"/>
    </xf>
    <xf numFmtId="0" fontId="0" fillId="0" borderId="125" xfId="0" applyBorder="1" applyAlignment="1">
      <alignment horizontal="center" vertical="center" wrapText="1"/>
    </xf>
    <xf numFmtId="164" fontId="25" fillId="2" borderId="123" xfId="0" applyNumberFormat="1" applyFont="1" applyFill="1" applyBorder="1" applyAlignment="1" applyProtection="1">
      <alignment horizontal="center" vertical="center" wrapText="1"/>
      <protection locked="0" hidden="1"/>
    </xf>
    <xf numFmtId="0" fontId="0" fillId="2" borderId="124" xfId="0" applyFill="1" applyBorder="1" applyAlignment="1">
      <alignment horizontal="center" vertical="center" wrapText="1"/>
    </xf>
    <xf numFmtId="9" fontId="26" fillId="2" borderId="145" xfId="0" applyNumberFormat="1" applyFont="1" applyFill="1" applyBorder="1" applyAlignment="1">
      <alignment horizontal="center" vertical="center" wrapText="1"/>
    </xf>
    <xf numFmtId="0" fontId="0" fillId="0" borderId="146" xfId="0" applyBorder="1" applyAlignment="1">
      <alignment horizontal="center" vertical="center" wrapText="1"/>
    </xf>
    <xf numFmtId="0" fontId="0" fillId="0" borderId="146" xfId="0" applyBorder="1" applyAlignment="1">
      <alignment wrapText="1"/>
    </xf>
    <xf numFmtId="0" fontId="0" fillId="0" borderId="147" xfId="0" applyBorder="1" applyAlignment="1">
      <alignment wrapText="1"/>
    </xf>
    <xf numFmtId="0" fontId="26" fillId="2" borderId="25" xfId="0" applyFont="1" applyFill="1" applyBorder="1" applyAlignment="1">
      <alignment horizontal="right" vertical="center" indent="1"/>
    </xf>
    <xf numFmtId="0" fontId="26" fillId="2" borderId="10" xfId="0" applyFont="1" applyFill="1" applyBorder="1" applyAlignment="1">
      <alignment horizontal="right" vertical="center" indent="1"/>
    </xf>
    <xf numFmtId="0" fontId="26" fillId="2" borderId="153" xfId="0" applyFont="1" applyFill="1" applyBorder="1" applyAlignment="1">
      <alignment horizontal="right" vertical="center" indent="1"/>
    </xf>
    <xf numFmtId="0" fontId="25" fillId="7" borderId="154" xfId="0" applyFont="1" applyFill="1" applyBorder="1" applyAlignment="1" applyProtection="1">
      <alignment horizontal="left" vertical="center" indent="1"/>
      <protection locked="0"/>
    </xf>
    <xf numFmtId="0" fontId="25" fillId="7" borderId="155" xfId="0" applyFont="1" applyFill="1" applyBorder="1" applyAlignment="1" applyProtection="1">
      <alignment horizontal="left" vertical="center" indent="1"/>
      <protection locked="0"/>
    </xf>
    <xf numFmtId="0" fontId="25" fillId="7" borderId="156" xfId="0" applyFont="1" applyFill="1" applyBorder="1" applyAlignment="1" applyProtection="1">
      <alignment horizontal="left" vertical="center" indent="1"/>
      <protection locked="0"/>
    </xf>
    <xf numFmtId="0" fontId="26" fillId="2" borderId="13" xfId="0" applyFont="1" applyFill="1" applyBorder="1" applyAlignment="1">
      <alignment horizontal="right" vertical="center" indent="1"/>
    </xf>
    <xf numFmtId="0" fontId="44" fillId="7" borderId="154" xfId="0" applyFont="1" applyFill="1" applyBorder="1" applyAlignment="1" applyProtection="1">
      <alignment horizontal="left" vertical="center" indent="1"/>
      <protection locked="0"/>
    </xf>
    <xf numFmtId="0" fontId="44" fillId="7" borderId="155" xfId="0" applyFont="1" applyFill="1" applyBorder="1" applyAlignment="1" applyProtection="1">
      <alignment horizontal="left" vertical="center" indent="1"/>
      <protection locked="0"/>
    </xf>
    <xf numFmtId="0" fontId="44" fillId="7" borderId="157" xfId="0" applyFont="1" applyFill="1" applyBorder="1" applyAlignment="1" applyProtection="1">
      <alignment horizontal="left" vertical="center" indent="1"/>
      <protection locked="0"/>
    </xf>
    <xf numFmtId="165" fontId="41" fillId="7" borderId="13" xfId="0" applyNumberFormat="1" applyFont="1" applyFill="1" applyBorder="1" applyAlignment="1" applyProtection="1">
      <alignment horizontal="left" vertical="center" indent="1"/>
      <protection locked="0"/>
    </xf>
    <xf numFmtId="165" fontId="41" fillId="7" borderId="10" xfId="0" applyNumberFormat="1" applyFont="1" applyFill="1" applyBorder="1" applyAlignment="1" applyProtection="1">
      <alignment horizontal="left" vertical="center" indent="1"/>
      <protection locked="0"/>
    </xf>
    <xf numFmtId="165" fontId="41" fillId="7" borderId="16" xfId="0" applyNumberFormat="1" applyFont="1" applyFill="1" applyBorder="1" applyAlignment="1" applyProtection="1">
      <alignment horizontal="left" vertical="center" indent="1"/>
      <protection locked="0"/>
    </xf>
    <xf numFmtId="0" fontId="29" fillId="2" borderId="17" xfId="0" applyFont="1" applyFill="1" applyBorder="1" applyAlignment="1">
      <alignment horizontal="center" vertical="center" wrapText="1"/>
    </xf>
    <xf numFmtId="0" fontId="29" fillId="2" borderId="144" xfId="0" applyFont="1" applyFill="1" applyBorder="1" applyAlignment="1">
      <alignment horizontal="center" vertical="center" wrapText="1"/>
    </xf>
    <xf numFmtId="0" fontId="0" fillId="0" borderId="142" xfId="0" applyBorder="1" applyAlignment="1">
      <alignment horizontal="center" vertical="center" wrapText="1"/>
    </xf>
    <xf numFmtId="0" fontId="0" fillId="0" borderId="142" xfId="0" applyBorder="1" applyAlignment="1">
      <alignment wrapText="1"/>
    </xf>
    <xf numFmtId="0" fontId="0" fillId="0" borderId="143" xfId="0" applyBorder="1" applyAlignment="1">
      <alignment wrapText="1"/>
    </xf>
    <xf numFmtId="0" fontId="26" fillId="2" borderId="24" xfId="0" applyFont="1" applyFill="1" applyBorder="1" applyAlignment="1">
      <alignment horizontal="right" vertical="center" indent="1"/>
    </xf>
    <xf numFmtId="0" fontId="26" fillId="2" borderId="9" xfId="0" applyFont="1" applyFill="1" applyBorder="1" applyAlignment="1">
      <alignment horizontal="right" vertical="center" indent="1"/>
    </xf>
    <xf numFmtId="164" fontId="29" fillId="2" borderId="142" xfId="0" applyNumberFormat="1" applyFont="1" applyFill="1" applyBorder="1" applyAlignment="1">
      <alignment horizontal="center" vertical="center"/>
    </xf>
    <xf numFmtId="164" fontId="29" fillId="2" borderId="143" xfId="0" applyNumberFormat="1" applyFont="1" applyFill="1" applyBorder="1" applyAlignment="1">
      <alignment horizontal="center" vertical="center"/>
    </xf>
    <xf numFmtId="0" fontId="26" fillId="2" borderId="24" xfId="0" applyFont="1" applyFill="1" applyBorder="1" applyAlignment="1">
      <alignment horizontal="center"/>
    </xf>
    <xf numFmtId="0" fontId="26" fillId="2" borderId="9" xfId="0" applyFont="1" applyFill="1" applyBorder="1" applyAlignment="1">
      <alignment horizontal="center"/>
    </xf>
    <xf numFmtId="0" fontId="29" fillId="2" borderId="142" xfId="0" applyFont="1" applyFill="1" applyBorder="1" applyAlignment="1">
      <alignment horizontal="center" vertical="center"/>
    </xf>
    <xf numFmtId="0" fontId="29" fillId="2" borderId="143" xfId="0" applyFont="1" applyFill="1" applyBorder="1" applyAlignment="1">
      <alignment horizontal="center" vertical="center"/>
    </xf>
    <xf numFmtId="0" fontId="29" fillId="2" borderId="24" xfId="0" applyFont="1" applyFill="1" applyBorder="1" applyAlignment="1">
      <alignment horizontal="right" vertical="center" indent="1"/>
    </xf>
    <xf numFmtId="0" fontId="29" fillId="2" borderId="9" xfId="0" applyFont="1" applyFill="1" applyBorder="1" applyAlignment="1">
      <alignment horizontal="right" vertical="center" indent="1"/>
    </xf>
    <xf numFmtId="0" fontId="29" fillId="2" borderId="0" xfId="0" applyFont="1" applyFill="1" applyAlignment="1">
      <alignment horizontal="right" vertical="center" indent="1"/>
    </xf>
    <xf numFmtId="0" fontId="41" fillId="7" borderId="113" xfId="0" applyFont="1" applyFill="1" applyBorder="1" applyAlignment="1" applyProtection="1">
      <alignment horizontal="left" vertical="center" indent="1"/>
      <protection locked="0"/>
    </xf>
    <xf numFmtId="0" fontId="41" fillId="7" borderId="114" xfId="0" applyFont="1" applyFill="1" applyBorder="1" applyAlignment="1" applyProtection="1">
      <alignment horizontal="left" vertical="center" indent="1"/>
      <protection locked="0"/>
    </xf>
    <xf numFmtId="0" fontId="41" fillId="7" borderId="150" xfId="0" applyFont="1" applyFill="1" applyBorder="1" applyAlignment="1" applyProtection="1">
      <alignment horizontal="left" vertical="center" indent="1"/>
      <protection locked="0"/>
    </xf>
    <xf numFmtId="0" fontId="25" fillId="7" borderId="113" xfId="0" applyFont="1" applyFill="1" applyBorder="1" applyAlignment="1" applyProtection="1">
      <alignment horizontal="left" vertical="center" indent="1"/>
      <protection locked="0"/>
    </xf>
    <xf numFmtId="0" fontId="25" fillId="7" borderId="114" xfId="0" applyFont="1" applyFill="1" applyBorder="1" applyAlignment="1" applyProtection="1">
      <alignment horizontal="left" vertical="center" indent="1"/>
      <protection locked="0"/>
    </xf>
    <xf numFmtId="0" fontId="25" fillId="7" borderId="126" xfId="0" applyFont="1" applyFill="1" applyBorder="1" applyAlignment="1" applyProtection="1">
      <alignment horizontal="left" vertical="center" indent="1"/>
      <protection locked="0"/>
    </xf>
    <xf numFmtId="0" fontId="26" fillId="2" borderId="12" xfId="0" applyFont="1" applyFill="1" applyBorder="1" applyAlignment="1">
      <alignment horizontal="right" vertical="center" indent="1"/>
    </xf>
    <xf numFmtId="0" fontId="25" fillId="7" borderId="150" xfId="0" applyFont="1" applyFill="1" applyBorder="1" applyAlignment="1" applyProtection="1">
      <alignment horizontal="left" vertical="center" indent="1"/>
      <protection locked="0"/>
    </xf>
    <xf numFmtId="164" fontId="33" fillId="7" borderId="113" xfId="0" applyNumberFormat="1" applyFont="1" applyFill="1" applyBorder="1" applyAlignment="1">
      <alignment horizontal="left" vertical="center" indent="1"/>
    </xf>
    <xf numFmtId="164" fontId="33" fillId="7" borderId="114" xfId="0" applyNumberFormat="1" applyFont="1" applyFill="1" applyBorder="1" applyAlignment="1">
      <alignment horizontal="left" vertical="center" indent="1"/>
    </xf>
    <xf numFmtId="164" fontId="33" fillId="7" borderId="150" xfId="0" applyNumberFormat="1" applyFont="1" applyFill="1" applyBorder="1" applyAlignment="1">
      <alignment horizontal="left" vertical="center" indent="1"/>
    </xf>
    <xf numFmtId="0" fontId="25" fillId="7" borderId="151" xfId="0" applyFont="1" applyFill="1" applyBorder="1" applyAlignment="1" applyProtection="1">
      <alignment horizontal="left" vertical="center" indent="1"/>
      <protection locked="0"/>
    </xf>
    <xf numFmtId="0" fontId="25" fillId="7" borderId="38" xfId="0" applyFont="1" applyFill="1" applyBorder="1" applyAlignment="1" applyProtection="1">
      <alignment horizontal="left" vertical="center" indent="1"/>
      <protection locked="0"/>
    </xf>
    <xf numFmtId="0" fontId="25" fillId="7" borderId="152" xfId="0" applyFont="1" applyFill="1" applyBorder="1" applyAlignment="1" applyProtection="1">
      <alignment horizontal="left" vertical="center" indent="1"/>
      <protection locked="0"/>
    </xf>
    <xf numFmtId="0" fontId="0" fillId="0" borderId="0" xfId="0" applyAlignment="1">
      <alignment horizontal="center" vertical="center"/>
    </xf>
    <xf numFmtId="0" fontId="42" fillId="2" borderId="0" xfId="0" applyFont="1" applyFill="1" applyAlignment="1">
      <alignment horizontal="center" vertical="center"/>
    </xf>
    <xf numFmtId="0" fontId="43" fillId="0" borderId="0" xfId="0" applyFont="1" applyAlignment="1">
      <alignment horizontal="center" vertical="center"/>
    </xf>
    <xf numFmtId="0" fontId="39" fillId="5" borderId="1" xfId="0" applyFont="1" applyFill="1" applyBorder="1" applyAlignment="1">
      <alignment horizontal="center" vertical="center"/>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xf>
    <xf numFmtId="0" fontId="13" fillId="5" borderId="4" xfId="0" applyFont="1" applyFill="1" applyBorder="1" applyAlignment="1">
      <alignment horizontal="center" vertical="center"/>
    </xf>
    <xf numFmtId="0" fontId="13" fillId="5" borderId="5" xfId="0" applyFont="1" applyFill="1" applyBorder="1" applyAlignment="1">
      <alignment horizontal="center" vertical="center"/>
    </xf>
    <xf numFmtId="0" fontId="13" fillId="5" borderId="6" xfId="0" applyFont="1" applyFill="1" applyBorder="1" applyAlignment="1">
      <alignment horizontal="center" vertical="center"/>
    </xf>
    <xf numFmtId="0" fontId="22" fillId="4" borderId="158" xfId="0" applyFont="1" applyFill="1" applyBorder="1" applyAlignment="1">
      <alignment horizontal="center" vertical="center"/>
    </xf>
    <xf numFmtId="0" fontId="22" fillId="4" borderId="159" xfId="0" applyFont="1" applyFill="1" applyBorder="1" applyAlignment="1">
      <alignment horizontal="center" vertical="center"/>
    </xf>
    <xf numFmtId="0" fontId="22" fillId="4" borderId="160" xfId="0" applyFont="1" applyFill="1" applyBorder="1" applyAlignment="1">
      <alignment horizontal="center" vertical="center"/>
    </xf>
    <xf numFmtId="49" fontId="22" fillId="4" borderId="158" xfId="0" applyNumberFormat="1" applyFont="1" applyFill="1" applyBorder="1" applyAlignment="1">
      <alignment horizontal="center" vertical="center"/>
    </xf>
    <xf numFmtId="49" fontId="22" fillId="4" borderId="161" xfId="0" applyNumberFormat="1" applyFont="1" applyFill="1" applyBorder="1" applyAlignment="1">
      <alignment horizontal="center" vertical="center"/>
    </xf>
    <xf numFmtId="49" fontId="22" fillId="4" borderId="25" xfId="0" applyNumberFormat="1" applyFont="1" applyFill="1" applyBorder="1" applyAlignment="1">
      <alignment horizontal="center" vertical="center"/>
    </xf>
    <xf numFmtId="49" fontId="22" fillId="4" borderId="153" xfId="0" applyNumberFormat="1" applyFont="1" applyFill="1" applyBorder="1" applyAlignment="1">
      <alignment horizontal="center" vertical="center"/>
    </xf>
    <xf numFmtId="0" fontId="17" fillId="2" borderId="162" xfId="0" applyFont="1" applyFill="1" applyBorder="1" applyAlignment="1">
      <alignment horizontal="center" vertical="center"/>
    </xf>
    <xf numFmtId="0" fontId="17" fillId="2" borderId="159" xfId="0" applyFont="1" applyFill="1" applyBorder="1" applyAlignment="1">
      <alignment horizontal="center" vertical="center"/>
    </xf>
    <xf numFmtId="0" fontId="17" fillId="2" borderId="160" xfId="0" applyFont="1" applyFill="1" applyBorder="1" applyAlignment="1">
      <alignment horizontal="center" vertical="center"/>
    </xf>
    <xf numFmtId="0" fontId="17" fillId="2" borderId="148" xfId="0" applyFont="1" applyFill="1" applyBorder="1" applyAlignment="1">
      <alignment horizontal="center" vertical="center"/>
    </xf>
    <xf numFmtId="0" fontId="17" fillId="2" borderId="20" xfId="0" applyFont="1" applyFill="1" applyBorder="1" applyAlignment="1">
      <alignment horizontal="center" vertical="center"/>
    </xf>
    <xf numFmtId="0" fontId="17" fillId="2" borderId="149" xfId="0" applyFont="1" applyFill="1" applyBorder="1" applyAlignment="1">
      <alignment horizontal="center" vertical="center"/>
    </xf>
    <xf numFmtId="0" fontId="17" fillId="2" borderId="22" xfId="0" applyFont="1" applyFill="1" applyBorder="1" applyAlignment="1">
      <alignment horizontal="center" vertical="center"/>
    </xf>
    <xf numFmtId="0" fontId="0" fillId="0" borderId="25" xfId="0" applyBorder="1" applyAlignment="1">
      <alignment wrapText="1"/>
    </xf>
    <xf numFmtId="0" fontId="26" fillId="2" borderId="96" xfId="0" applyFont="1" applyFill="1" applyBorder="1" applyAlignment="1">
      <alignment horizontal="right" vertical="center" indent="1"/>
    </xf>
    <xf numFmtId="0" fontId="26" fillId="2" borderId="19" xfId="0" applyFont="1" applyFill="1" applyBorder="1" applyAlignment="1">
      <alignment horizontal="right" vertical="center" indent="1"/>
    </xf>
    <xf numFmtId="0" fontId="26" fillId="2" borderId="97" xfId="0" applyFont="1" applyFill="1" applyBorder="1" applyAlignment="1">
      <alignment horizontal="right" vertical="center" indent="1"/>
    </xf>
    <xf numFmtId="0" fontId="41" fillId="7" borderId="151" xfId="0" applyFont="1" applyFill="1" applyBorder="1" applyAlignment="1" applyProtection="1">
      <alignment horizontal="left" vertical="center" indent="1"/>
      <protection locked="0"/>
    </xf>
    <xf numFmtId="0" fontId="41" fillId="7" borderId="38" xfId="0" applyFont="1" applyFill="1" applyBorder="1" applyAlignment="1" applyProtection="1">
      <alignment horizontal="left" vertical="center" indent="1"/>
      <protection locked="0"/>
    </xf>
    <xf numFmtId="0" fontId="41" fillId="7" borderId="152" xfId="0" applyFont="1" applyFill="1" applyBorder="1" applyAlignment="1" applyProtection="1">
      <alignment horizontal="left" vertical="center" indent="1"/>
      <protection locked="0"/>
    </xf>
    <xf numFmtId="0" fontId="26" fillId="2" borderId="24"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60" xfId="0" applyFont="1" applyFill="1" applyBorder="1" applyAlignment="1">
      <alignment horizontal="center" vertical="center"/>
    </xf>
    <xf numFmtId="0" fontId="25" fillId="7" borderId="163" xfId="0" applyFont="1" applyFill="1" applyBorder="1" applyAlignment="1" applyProtection="1">
      <alignment horizontal="left" vertical="center" indent="1"/>
      <protection locked="0"/>
    </xf>
    <xf numFmtId="0" fontId="25" fillId="7" borderId="164" xfId="0" applyFont="1" applyFill="1" applyBorder="1" applyAlignment="1" applyProtection="1">
      <alignment horizontal="left" vertical="center" indent="1"/>
      <protection locked="0"/>
    </xf>
    <xf numFmtId="0" fontId="25" fillId="7" borderId="165" xfId="0" applyFont="1" applyFill="1" applyBorder="1" applyAlignment="1" applyProtection="1">
      <alignment horizontal="left" vertical="center" indent="1"/>
      <protection locked="0"/>
    </xf>
    <xf numFmtId="0" fontId="26" fillId="2" borderId="60" xfId="0" applyFont="1" applyFill="1" applyBorder="1" applyAlignment="1">
      <alignment horizontal="right" vertical="center" indent="1"/>
    </xf>
    <xf numFmtId="0" fontId="41" fillId="7" borderId="163" xfId="0" applyFont="1" applyFill="1" applyBorder="1" applyAlignment="1" applyProtection="1">
      <alignment horizontal="left" vertical="center" indent="1"/>
      <protection locked="0"/>
    </xf>
    <xf numFmtId="0" fontId="41" fillId="7" borderId="164" xfId="0" applyFont="1" applyFill="1" applyBorder="1" applyAlignment="1" applyProtection="1">
      <alignment horizontal="left" vertical="center" indent="1"/>
      <protection locked="0"/>
    </xf>
    <xf numFmtId="0" fontId="41" fillId="7" borderId="165" xfId="0" applyFont="1" applyFill="1" applyBorder="1" applyAlignment="1" applyProtection="1">
      <alignment horizontal="left" vertical="center" indent="1"/>
      <protection locked="0"/>
    </xf>
    <xf numFmtId="0" fontId="60" fillId="15" borderId="178" xfId="0" applyFont="1" applyFill="1" applyBorder="1" applyAlignment="1">
      <alignment horizontal="center"/>
    </xf>
    <xf numFmtId="0" fontId="60" fillId="15" borderId="179" xfId="0" applyFont="1" applyFill="1" applyBorder="1" applyAlignment="1">
      <alignment horizontal="center"/>
    </xf>
    <xf numFmtId="0" fontId="35" fillId="9" borderId="185" xfId="0" applyFont="1" applyFill="1" applyBorder="1" applyAlignment="1">
      <alignment horizontal="center" vertical="center" wrapText="1"/>
    </xf>
    <xf numFmtId="0" fontId="35" fillId="9" borderId="187" xfId="0" applyFont="1" applyFill="1" applyBorder="1" applyAlignment="1">
      <alignment horizontal="center" vertical="center" wrapText="1"/>
    </xf>
    <xf numFmtId="44" fontId="58" fillId="0" borderId="9" xfId="0" applyNumberFormat="1" applyFont="1" applyBorder="1" applyAlignment="1">
      <alignment horizontal="center" vertical="center" wrapText="1"/>
    </xf>
    <xf numFmtId="44" fontId="58" fillId="0" borderId="10" xfId="0" applyNumberFormat="1" applyFont="1" applyBorder="1" applyAlignment="1">
      <alignment horizontal="center" vertical="center" wrapText="1"/>
    </xf>
    <xf numFmtId="0" fontId="56" fillId="0" borderId="174" xfId="9" applyFont="1" applyFill="1" applyBorder="1" applyAlignment="1">
      <alignment horizontal="center"/>
    </xf>
    <xf numFmtId="0" fontId="56" fillId="0" borderId="0" xfId="9" applyFont="1" applyFill="1" applyBorder="1" applyAlignment="1">
      <alignment horizontal="center"/>
    </xf>
    <xf numFmtId="0" fontId="27" fillId="9" borderId="193" xfId="0" applyFont="1" applyFill="1" applyBorder="1" applyAlignment="1">
      <alignment horizontal="center" vertical="center" wrapText="1"/>
    </xf>
    <xf numFmtId="0" fontId="27" fillId="9" borderId="198" xfId="0" applyFont="1" applyFill="1" applyBorder="1" applyAlignment="1">
      <alignment horizontal="center" vertical="center" wrapText="1"/>
    </xf>
    <xf numFmtId="0" fontId="27" fillId="9" borderId="199" xfId="0" applyFont="1" applyFill="1" applyBorder="1" applyAlignment="1">
      <alignment horizontal="center" vertical="center" wrapText="1"/>
    </xf>
    <xf numFmtId="0" fontId="27" fillId="9" borderId="200" xfId="0" applyFont="1" applyFill="1" applyBorder="1" applyAlignment="1">
      <alignment horizontal="center" vertical="center" wrapText="1"/>
    </xf>
    <xf numFmtId="0" fontId="0" fillId="0" borderId="188" xfId="0" applyBorder="1"/>
    <xf numFmtId="0" fontId="0" fillId="0" borderId="189" xfId="0" applyBorder="1"/>
    <xf numFmtId="164" fontId="30" fillId="0" borderId="196" xfId="0" applyNumberFormat="1" applyFont="1" applyBorder="1" applyAlignment="1">
      <alignment horizontal="center" vertical="center" wrapText="1"/>
    </xf>
    <xf numFmtId="164" fontId="30" fillId="0" borderId="181" xfId="0" applyNumberFormat="1" applyFont="1" applyBorder="1" applyAlignment="1">
      <alignment horizontal="center" vertical="center" wrapText="1"/>
    </xf>
    <xf numFmtId="164" fontId="30" fillId="0" borderId="197" xfId="0" applyNumberFormat="1" applyFont="1" applyBorder="1" applyAlignment="1">
      <alignment horizontal="center" vertical="center" wrapText="1"/>
    </xf>
    <xf numFmtId="164" fontId="0" fillId="0" borderId="188" xfId="0" applyNumberFormat="1" applyBorder="1"/>
    <xf numFmtId="164" fontId="31" fillId="2" borderId="190" xfId="0" applyNumberFormat="1" applyFont="1" applyFill="1" applyBorder="1" applyAlignment="1">
      <alignment horizontal="center" vertical="center"/>
    </xf>
    <xf numFmtId="164" fontId="31" fillId="2" borderId="181" xfId="0" applyNumberFormat="1" applyFont="1" applyFill="1" applyBorder="1" applyAlignment="1">
      <alignment horizontal="center" vertical="center"/>
    </xf>
    <xf numFmtId="164" fontId="0" fillId="0" borderId="181" xfId="0" applyNumberFormat="1" applyBorder="1"/>
    <xf numFmtId="164" fontId="0" fillId="0" borderId="177" xfId="0" applyNumberFormat="1" applyBorder="1"/>
    <xf numFmtId="0" fontId="0" fillId="0" borderId="175" xfId="0" applyBorder="1"/>
    <xf numFmtId="0" fontId="22" fillId="4" borderId="183" xfId="0" applyFont="1" applyFill="1" applyBorder="1" applyAlignment="1">
      <alignment horizontal="center" vertical="center" wrapText="1"/>
    </xf>
    <xf numFmtId="0" fontId="0" fillId="0" borderId="180" xfId="0" applyBorder="1" applyAlignment="1">
      <alignment wrapText="1"/>
    </xf>
    <xf numFmtId="0" fontId="0" fillId="3" borderId="192" xfId="0" applyFill="1" applyBorder="1" applyAlignment="1">
      <alignment horizontal="center" vertical="center" wrapText="1"/>
    </xf>
    <xf numFmtId="0" fontId="0" fillId="0" borderId="191" xfId="0" applyBorder="1" applyAlignment="1">
      <alignment horizontal="center" vertical="center" wrapText="1"/>
    </xf>
    <xf numFmtId="0" fontId="0" fillId="3" borderId="195" xfId="0" applyFill="1" applyBorder="1" applyAlignment="1">
      <alignment horizontal="center" vertical="center" wrapText="1"/>
    </xf>
    <xf numFmtId="0" fontId="0" fillId="0" borderId="176" xfId="0" applyBorder="1" applyAlignment="1">
      <alignment horizontal="center" vertical="center" wrapText="1"/>
    </xf>
    <xf numFmtId="0" fontId="0" fillId="0" borderId="181" xfId="0" applyBorder="1" applyAlignment="1">
      <alignment horizontal="center" vertical="center" wrapText="1"/>
    </xf>
    <xf numFmtId="0" fontId="0" fillId="0" borderId="196" xfId="0" applyBorder="1" applyAlignment="1">
      <alignment horizontal="center" vertical="center" wrapText="1"/>
    </xf>
    <xf numFmtId="10" fontId="30" fillId="0" borderId="196" xfId="0" applyNumberFormat="1" applyFont="1" applyBorder="1" applyAlignment="1">
      <alignment horizontal="center" vertical="center" wrapText="1"/>
    </xf>
    <xf numFmtId="10" fontId="30" fillId="0" borderId="181" xfId="0" applyNumberFormat="1" applyFont="1" applyBorder="1" applyAlignment="1">
      <alignment horizontal="center" vertical="center" wrapText="1"/>
    </xf>
    <xf numFmtId="10" fontId="30" fillId="0" borderId="197" xfId="0" applyNumberFormat="1" applyFont="1" applyBorder="1" applyAlignment="1">
      <alignment horizontal="center" vertical="center" wrapText="1"/>
    </xf>
    <xf numFmtId="0" fontId="0" fillId="0" borderId="194" xfId="0" applyBorder="1" applyAlignment="1">
      <alignment horizontal="center" vertical="center" wrapText="1"/>
    </xf>
    <xf numFmtId="0" fontId="33" fillId="2" borderId="174" xfId="0" applyFont="1" applyFill="1" applyBorder="1" applyAlignment="1">
      <alignment horizontal="right" vertical="center" wrapText="1" indent="1"/>
    </xf>
    <xf numFmtId="0" fontId="33" fillId="2" borderId="176" xfId="0" applyFont="1" applyFill="1" applyBorder="1" applyAlignment="1">
      <alignment horizontal="right" vertical="center" wrapText="1" indent="1"/>
    </xf>
    <xf numFmtId="0" fontId="33" fillId="2" borderId="181" xfId="0" applyFont="1" applyFill="1" applyBorder="1" applyAlignment="1">
      <alignment horizontal="right" vertical="center" wrapText="1" indent="1"/>
    </xf>
    <xf numFmtId="0" fontId="35" fillId="9" borderId="184" xfId="0" applyFont="1" applyFill="1" applyBorder="1" applyAlignment="1">
      <alignment horizontal="center" vertical="center" wrapText="1"/>
    </xf>
    <xf numFmtId="0" fontId="38" fillId="9" borderId="186" xfId="0" applyFont="1" applyFill="1" applyBorder="1" applyAlignment="1">
      <alignment horizontal="center" vertical="center" wrapText="1"/>
    </xf>
    <xf numFmtId="0" fontId="34" fillId="2" borderId="172" xfId="0" applyFont="1" applyFill="1" applyBorder="1" applyAlignment="1">
      <alignment horizontal="center" vertical="center" wrapText="1"/>
    </xf>
    <xf numFmtId="0" fontId="0" fillId="0" borderId="182" xfId="0" applyBorder="1" applyAlignment="1">
      <alignment horizontal="center" vertical="center" wrapText="1"/>
    </xf>
    <xf numFmtId="0" fontId="22" fillId="5" borderId="183" xfId="0" applyFont="1" applyFill="1" applyBorder="1" applyAlignment="1">
      <alignment horizontal="center" vertical="center" wrapText="1"/>
    </xf>
    <xf numFmtId="0" fontId="22" fillId="5" borderId="180" xfId="0" applyFont="1" applyFill="1" applyBorder="1" applyAlignment="1">
      <alignment horizontal="center" vertical="center" wrapText="1"/>
    </xf>
    <xf numFmtId="0" fontId="22" fillId="5" borderId="173" xfId="0" applyFont="1" applyFill="1" applyBorder="1" applyAlignment="1">
      <alignment horizontal="center" vertical="center" wrapText="1"/>
    </xf>
    <xf numFmtId="0" fontId="22" fillId="5" borderId="175" xfId="0" applyFont="1" applyFill="1" applyBorder="1" applyAlignment="1">
      <alignment horizontal="center" vertical="center" wrapText="1"/>
    </xf>
    <xf numFmtId="164" fontId="31" fillId="14" borderId="108" xfId="0" applyNumberFormat="1" applyFont="1" applyFill="1" applyBorder="1" applyAlignment="1">
      <alignment horizontal="center" vertical="center"/>
    </xf>
    <xf numFmtId="10" fontId="31" fillId="14" borderId="0" xfId="0" applyNumberFormat="1" applyFont="1" applyFill="1" applyAlignment="1">
      <alignment horizontal="center" vertical="center"/>
    </xf>
    <xf numFmtId="0" fontId="0" fillId="14" borderId="0" xfId="0" applyFill="1"/>
    <xf numFmtId="0" fontId="0" fillId="14" borderId="175" xfId="0" applyFill="1" applyBorder="1"/>
    <xf numFmtId="10" fontId="31" fillId="14" borderId="108" xfId="0" applyNumberFormat="1" applyFont="1" applyFill="1" applyBorder="1" applyAlignment="1">
      <alignment horizontal="center" vertical="center"/>
    </xf>
    <xf numFmtId="0" fontId="27" fillId="9" borderId="185" xfId="0" applyFont="1" applyFill="1" applyBorder="1" applyAlignment="1">
      <alignment wrapText="1"/>
    </xf>
    <xf numFmtId="0" fontId="27" fillId="9" borderId="187" xfId="0" applyFont="1" applyFill="1" applyBorder="1" applyAlignment="1">
      <alignment wrapText="1"/>
    </xf>
    <xf numFmtId="0" fontId="0" fillId="0" borderId="174" xfId="0" applyBorder="1" applyAlignment="1">
      <alignment horizontal="center" vertical="center" wrapText="1"/>
    </xf>
    <xf numFmtId="164" fontId="55" fillId="11" borderId="171" xfId="9" applyNumberFormat="1" applyAlignment="1" applyProtection="1">
      <alignment horizontal="center" vertical="center" wrapText="1"/>
      <protection locked="0" hidden="1"/>
    </xf>
    <xf numFmtId="0" fontId="55" fillId="11" borderId="171" xfId="9" applyAlignment="1">
      <alignment wrapText="1"/>
    </xf>
    <xf numFmtId="0" fontId="0" fillId="0" borderId="173" xfId="0" applyBorder="1" applyAlignment="1">
      <alignment wrapText="1"/>
    </xf>
    <xf numFmtId="0" fontId="0" fillId="0" borderId="175" xfId="0" applyBorder="1" applyAlignment="1">
      <alignment wrapText="1"/>
    </xf>
    <xf numFmtId="164" fontId="0" fillId="2" borderId="9" xfId="0" applyNumberFormat="1"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64" fontId="0" fillId="2" borderId="9" xfId="0" applyNumberFormat="1"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10" fontId="25" fillId="0" borderId="28" xfId="0" applyNumberFormat="1" applyFont="1" applyBorder="1" applyAlignment="1" applyProtection="1">
      <alignment horizontal="center" vertical="center" wrapText="1"/>
      <protection hidden="1"/>
    </xf>
    <xf numFmtId="10" fontId="0" fillId="0" borderId="0" xfId="0" applyNumberFormat="1" applyAlignment="1">
      <alignment wrapText="1"/>
    </xf>
    <xf numFmtId="10" fontId="0" fillId="0" borderId="15" xfId="0" applyNumberFormat="1" applyBorder="1" applyAlignment="1">
      <alignment wrapText="1"/>
    </xf>
    <xf numFmtId="10" fontId="0" fillId="0" borderId="29" xfId="0" applyNumberFormat="1" applyBorder="1" applyAlignment="1">
      <alignment wrapText="1"/>
    </xf>
    <xf numFmtId="10" fontId="0" fillId="0" borderId="30" xfId="0" applyNumberFormat="1" applyBorder="1" applyAlignment="1">
      <alignment wrapText="1"/>
    </xf>
    <xf numFmtId="10" fontId="0" fillId="0" borderId="31" xfId="0" applyNumberFormat="1" applyBorder="1" applyAlignment="1">
      <alignment wrapText="1"/>
    </xf>
    <xf numFmtId="164" fontId="25" fillId="0" borderId="46" xfId="0" applyNumberFormat="1" applyFont="1" applyBorder="1" applyAlignment="1" applyProtection="1">
      <alignment horizontal="center" vertical="center"/>
      <protection hidden="1"/>
    </xf>
    <xf numFmtId="164" fontId="25" fillId="0" borderId="47" xfId="0" applyNumberFormat="1" applyFont="1" applyBorder="1" applyAlignment="1" applyProtection="1">
      <alignment horizontal="center" vertical="center"/>
      <protection hidden="1"/>
    </xf>
    <xf numFmtId="164" fontId="25" fillId="0" borderId="48" xfId="0" applyNumberFormat="1" applyFont="1" applyBorder="1" applyAlignment="1" applyProtection="1">
      <alignment horizontal="center" vertical="center"/>
      <protection hidden="1"/>
    </xf>
    <xf numFmtId="0" fontId="51" fillId="0" borderId="169" xfId="6" applyFont="1" applyBorder="1" applyAlignment="1">
      <alignment horizontal="center" wrapText="1"/>
    </xf>
    <xf numFmtId="0" fontId="30" fillId="0" borderId="169" xfId="6" applyFont="1" applyBorder="1" applyAlignment="1">
      <alignment horizontal="center" wrapText="1"/>
    </xf>
    <xf numFmtId="0" fontId="54" fillId="0" borderId="0" xfId="4" applyFont="1" applyAlignment="1">
      <alignment horizontal="center" vertical="center"/>
    </xf>
    <xf numFmtId="0" fontId="0" fillId="2" borderId="201" xfId="0" applyFill="1" applyBorder="1" applyAlignment="1">
      <alignment horizontal="center" vertical="top" wrapText="1"/>
    </xf>
    <xf numFmtId="0" fontId="0" fillId="2" borderId="202" xfId="0" applyFill="1" applyBorder="1" applyAlignment="1">
      <alignment horizontal="center" vertical="top" wrapText="1"/>
    </xf>
    <xf numFmtId="0" fontId="0" fillId="2" borderId="203" xfId="0" applyFill="1" applyBorder="1" applyAlignment="1">
      <alignment horizontal="center" vertical="top" wrapText="1"/>
    </xf>
    <xf numFmtId="0" fontId="14" fillId="4" borderId="0" xfId="0" applyFont="1" applyFill="1" applyAlignment="1">
      <alignment horizontal="center" vertical="center"/>
    </xf>
  </cellXfs>
  <cellStyles count="13">
    <cellStyle name="Currency" xfId="3" builtinId="4"/>
    <cellStyle name="Currency 2" xfId="11" xr:uid="{2663DE34-A91E-4D53-A550-8597CD484927}"/>
    <cellStyle name="Good" xfId="10" builtinId="26"/>
    <cellStyle name="Heading 4" xfId="5" builtinId="19"/>
    <cellStyle name="Hyperlink" xfId="1" builtinId="8"/>
    <cellStyle name="Input" xfId="9" builtinId="20"/>
    <cellStyle name="Normal" xfId="0" builtinId="0"/>
    <cellStyle name="Percent" xfId="8" builtinId="5"/>
    <cellStyle name="Title" xfId="4" builtinId="15"/>
    <cellStyle name="Total" xfId="2" builtinId="25"/>
    <cellStyle name="Total Left Border" xfId="6" xr:uid="{A00B9A79-4792-40DA-8985-FC47CFF6FB4D}"/>
    <cellStyle name="Total Right Border" xfId="7" xr:uid="{06CD1889-6735-4248-B298-AC36244AA766}"/>
    <cellStyle name="Total Right Border 2" xfId="12" xr:uid="{B6DF8C29-3417-4B2C-9D89-59866C55B741}"/>
  </cellStyles>
  <dxfs count="28">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color rgb="FFFF0000"/>
      </font>
      <fill>
        <patternFill>
          <bgColor theme="5" tint="0.79998168889431442"/>
        </patternFill>
      </fill>
    </dxf>
    <dxf>
      <fill>
        <patternFill>
          <bgColor theme="6" tint="0.59996337778862885"/>
        </patternFill>
      </fill>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ill>
        <patternFill>
          <bgColor rgb="FFFFEEDD"/>
        </patternFill>
      </fill>
      <border>
        <top style="thin">
          <color theme="0" tint="-0.24994659260841701"/>
        </top>
      </border>
    </dxf>
    <dxf>
      <fill>
        <patternFill>
          <bgColor rgb="FFFFEEDD"/>
        </patternFill>
      </fill>
      <border>
        <top style="thin">
          <color theme="0" tint="-0.24994659260841701"/>
        </top>
        <bottom style="thin">
          <color theme="0" tint="-0.24994659260841701"/>
        </bottom>
      </border>
    </dxf>
    <dxf>
      <font>
        <b/>
        <i val="0"/>
        <strike val="0"/>
        <condense val="0"/>
        <extend val="0"/>
        <outline val="0"/>
        <shadow val="0"/>
        <u val="none"/>
        <vertAlign val="baseline"/>
        <sz val="16"/>
        <color theme="0"/>
        <name val="Calibri"/>
        <family val="2"/>
        <scheme val="minor"/>
      </font>
      <numFmt numFmtId="168" formatCode="_-&quot;$&quot;* #,##0_-;\-&quot;$&quot;* #,##0_-;_-&quot;$&quot;* &quot;-&quot;??_-;_-@_-"/>
      <fill>
        <patternFill patternType="solid">
          <fgColor indexed="64"/>
          <bgColor theme="3"/>
        </patternFill>
      </fill>
      <alignment horizontal="left" vertical="center" textRotation="0" wrapText="0" indent="1" justifyLastLine="0" shrinkToFit="0" readingOrder="0"/>
    </dxf>
    <dxf>
      <fill>
        <patternFill patternType="solid">
          <fgColor indexed="64"/>
          <bgColor theme="3"/>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family val="2"/>
        <scheme val="minor"/>
      </font>
      <fill>
        <patternFill patternType="solid">
          <fgColor indexed="64"/>
          <bgColor theme="3"/>
        </patternFill>
      </fill>
      <alignment horizontal="center" vertical="bottom" textRotation="0" wrapText="1" indent="0" justifyLastLine="0" shrinkToFit="0" readingOrder="0"/>
      <border diagonalUp="0" diagonalDown="0" outline="0">
        <left style="thin">
          <color theme="6" tint="0.39997558519241921"/>
        </left>
        <right/>
        <top/>
        <bottom/>
      </border>
    </dxf>
    <dxf>
      <fill>
        <patternFill patternType="solid">
          <fgColor indexed="64"/>
          <bgColor theme="3"/>
        </patternFill>
      </fill>
      <alignment horizontal="center" textRotation="0" indent="0" justifyLastLine="0" shrinkToFit="0" readingOrder="0"/>
    </dxf>
    <dxf>
      <font>
        <b/>
        <i val="0"/>
        <strike val="0"/>
        <condense val="0"/>
        <extend val="0"/>
        <outline val="0"/>
        <shadow val="0"/>
        <u val="none"/>
        <vertAlign val="baseline"/>
        <sz val="16"/>
        <color theme="0"/>
        <name val="Calibri"/>
        <family val="2"/>
        <scheme val="minor"/>
      </font>
      <fill>
        <patternFill patternType="solid">
          <fgColor indexed="64"/>
          <bgColor theme="3"/>
        </patternFill>
      </fill>
      <alignment horizontal="center" vertical="center" textRotation="0" indent="0" justifyLastLine="0" shrinkToFit="0" readingOrder="0"/>
    </dxf>
    <dxf>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ill>
        <patternFill patternType="solid">
          <fgColor theme="6" tint="0.79998168889431442"/>
          <bgColor theme="6" tint="0.79998168889431442"/>
        </patternFill>
      </fill>
      <border>
        <left style="thin">
          <color theme="6" tint="0.39994506668294322"/>
        </left>
        <right style="thin">
          <color theme="6" tint="0.39994506668294322"/>
        </right>
        <top style="thin">
          <color theme="6" tint="0.39994506668294322"/>
        </top>
        <bottom style="thin">
          <color theme="6" tint="0.39994506668294322"/>
        </bottom>
        <vertical style="thin">
          <color theme="6" tint="0.39994506668294322"/>
        </vertical>
        <horizontal style="thin">
          <color theme="6" tint="0.39994506668294322"/>
        </horizontal>
      </border>
    </dxf>
    <dxf>
      <font>
        <b/>
        <color theme="1"/>
      </font>
    </dxf>
    <dxf>
      <font>
        <b/>
        <color theme="1"/>
      </font>
    </dxf>
    <dxf>
      <font>
        <b/>
        <color theme="1"/>
      </font>
      <fill>
        <patternFill>
          <bgColor theme="0" tint="-4.9989318521683403E-2"/>
        </patternFill>
      </fill>
      <border>
        <top style="double">
          <color theme="6"/>
        </top>
      </border>
    </dxf>
  </dxfs>
  <tableStyles count="1" defaultTableStyle="TableStyleMedium9" defaultPivotStyle="PivotStyleLight16">
    <tableStyle name="Bathroom remodel cost calculator" pivot="0" count="5" xr9:uid="{37CBC2F8-9D2E-4428-A23D-18C2A6E4AB54}">
      <tableStyleElement type="totalRow" dxfId="27"/>
      <tableStyleElement type="firstColumn" dxfId="26"/>
      <tableStyleElement type="lastColumn" dxfId="25"/>
      <tableStyleElement type="firstRowStripe" dxfId="24"/>
      <tableStyleElement type="secondRowStripe"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62132145057416E-3"/>
          <c:y val="1.8143389970990458E-2"/>
          <c:w val="0.971903773282359"/>
          <c:h val="0.81845512731961145"/>
        </c:manualLayout>
      </c:layout>
      <c:barChart>
        <c:barDir val="col"/>
        <c:grouping val="clustered"/>
        <c:varyColors val="0"/>
        <c:ser>
          <c:idx val="0"/>
          <c:order val="0"/>
          <c:tx>
            <c:strRef>
              <c:f>'Data sheet'!$B$30:$B$34</c:f>
              <c:strCache>
                <c:ptCount val="5"/>
                <c:pt idx="0">
                  <c:v>Purchase</c:v>
                </c:pt>
                <c:pt idx="1">
                  <c:v>Operating</c:v>
                </c:pt>
                <c:pt idx="2">
                  <c:v>Financing</c:v>
                </c:pt>
                <c:pt idx="3">
                  <c:v>Selling</c:v>
                </c:pt>
                <c:pt idx="4">
                  <c:v>Renovations</c:v>
                </c:pt>
              </c:strCache>
            </c:strRef>
          </c:tx>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'Data sheet'!$B$30:$B$34</c:f>
              <c:strCache>
                <c:ptCount val="5"/>
                <c:pt idx="0">
                  <c:v>Purchase</c:v>
                </c:pt>
                <c:pt idx="1">
                  <c:v>Operating</c:v>
                </c:pt>
                <c:pt idx="2">
                  <c:v>Financing</c:v>
                </c:pt>
                <c:pt idx="3">
                  <c:v>Selling</c:v>
                </c:pt>
                <c:pt idx="4">
                  <c:v>Renovations</c:v>
                </c:pt>
              </c:strCache>
            </c:strRef>
          </c:cat>
          <c:val>
            <c:numRef>
              <c:f>'Data sheet'!$F$30:$F$34</c:f>
              <c:numCache>
                <c:formatCode>0.00%</c:formatCode>
                <c:ptCount val="5"/>
                <c:pt idx="0">
                  <c:v>-0.52666666666666662</c:v>
                </c:pt>
                <c:pt idx="1">
                  <c:v>0.66</c:v>
                </c:pt>
                <c:pt idx="2">
                  <c:v>0</c:v>
                </c:pt>
                <c:pt idx="3">
                  <c:v>0.8666666666666667</c:v>
                </c:pt>
                <c:pt idx="4">
                  <c:v>0</c:v>
                </c:pt>
              </c:numCache>
            </c:numRef>
          </c:val>
          <c:extLst>
            <c:ext xmlns:c16="http://schemas.microsoft.com/office/drawing/2014/chart" uri="{C3380CC4-5D6E-409C-BE32-E72D297353CC}">
              <c16:uniqueId val="{00000000-438F-45B5-9F20-F01520AB2E0A}"/>
            </c:ext>
          </c:extLst>
        </c:ser>
        <c:dLbls>
          <c:showLegendKey val="0"/>
          <c:showVal val="0"/>
          <c:showCatName val="0"/>
          <c:showSerName val="0"/>
          <c:showPercent val="0"/>
          <c:showBubbleSize val="0"/>
        </c:dLbls>
        <c:gapWidth val="150"/>
        <c:axId val="355437976"/>
        <c:axId val="1"/>
      </c:barChart>
      <c:catAx>
        <c:axId val="3554379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0.00%" sourceLinked="1"/>
        <c:majorTickMark val="out"/>
        <c:minorTickMark val="none"/>
        <c:tickLblPos val="nextTo"/>
        <c:crossAx val="355437976"/>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962132145057416E-3"/>
          <c:y val="1.8143389970990458E-2"/>
          <c:w val="0.971903773282359"/>
          <c:h val="0.81845512731961145"/>
        </c:manualLayout>
      </c:layout>
      <c:barChart>
        <c:barDir val="col"/>
        <c:grouping val="clustered"/>
        <c:varyColors val="0"/>
        <c:ser>
          <c:idx val="0"/>
          <c:order val="0"/>
          <c:tx>
            <c:v>Purchase Operating Financing Selling Renovations</c:v>
          </c:tx>
          <c:spPr>
            <a:ln>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c:spPr>
          <c:invertIfNegative val="0"/>
          <c:dLbls>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5"/>
              <c:pt idx="0">
                <c:v>Purchase</c:v>
              </c:pt>
              <c:pt idx="1">
                <c:v>Operating</c:v>
              </c:pt>
              <c:pt idx="2">
                <c:v>Financing</c:v>
              </c:pt>
              <c:pt idx="3">
                <c:v>Selling</c:v>
              </c:pt>
              <c:pt idx="4">
                <c:v>Renovations</c:v>
              </c:pt>
            </c:strLit>
          </c:cat>
          <c:val>
            <c:numLit>
              <c:formatCode>General</c:formatCode>
              <c:ptCount val="5"/>
              <c:pt idx="0">
                <c:v>0.16782968342832744</c:v>
              </c:pt>
              <c:pt idx="1">
                <c:v>1.2983958316804703E-2</c:v>
              </c:pt>
              <c:pt idx="2">
                <c:v>0.41873835090829858</c:v>
              </c:pt>
              <c:pt idx="3">
                <c:v>0.31301394460714366</c:v>
              </c:pt>
              <c:pt idx="4">
                <c:v>8.7434062739425597E-2</c:v>
              </c:pt>
            </c:numLit>
          </c:val>
          <c:extLst>
            <c:ext xmlns:c16="http://schemas.microsoft.com/office/drawing/2014/chart" uri="{C3380CC4-5D6E-409C-BE32-E72D297353CC}">
              <c16:uniqueId val="{00000000-3CBC-410D-90F1-DE9617570EA2}"/>
            </c:ext>
          </c:extLst>
        </c:ser>
        <c:dLbls>
          <c:showLegendKey val="0"/>
          <c:showVal val="0"/>
          <c:showCatName val="0"/>
          <c:showSerName val="0"/>
          <c:showPercent val="0"/>
          <c:showBubbleSize val="0"/>
        </c:dLbls>
        <c:gapWidth val="150"/>
        <c:axId val="355437976"/>
        <c:axId val="1"/>
      </c:barChart>
      <c:catAx>
        <c:axId val="3554379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1"/>
        <c:axPos val="l"/>
        <c:numFmt formatCode="General" sourceLinked="1"/>
        <c:majorTickMark val="out"/>
        <c:minorTickMark val="none"/>
        <c:tickLblPos val="nextTo"/>
        <c:crossAx val="355437976"/>
        <c:crosses val="autoZero"/>
        <c:crossBetween val="between"/>
      </c:valAx>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6"/>
          <c:order val="6"/>
          <c:spPr>
            <a:solidFill>
              <a:schemeClr val="accent1"/>
            </a:solidFill>
            <a:ln>
              <a:solidFill>
                <a:schemeClr val="accen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Profit'!$BV$22:$BV$31</c15:sqref>
                  </c15:fullRef>
                </c:ext>
              </c:extLst>
              <c:f>('Flip - Profit'!$BV$22,'Flip - Profit'!$BV$24,'Flip - Profit'!$BV$26,'Flip - Profit'!$BV$28,'Flip - Profit'!$BV$30)</c:f>
              <c:numCache>
                <c:formatCode>0.00%</c:formatCode>
                <c:ptCount val="5"/>
                <c:pt idx="0">
                  <c:v>6.4182266053830581E-2</c:v>
                </c:pt>
                <c:pt idx="1">
                  <c:v>1.9109907787456321E-2</c:v>
                </c:pt>
                <c:pt idx="2">
                  <c:v>0.36142666721680033</c:v>
                </c:pt>
                <c:pt idx="3">
                  <c:v>0.23356553962446616</c:v>
                </c:pt>
                <c:pt idx="4">
                  <c:v>0.32171561931744652</c:v>
                </c:pt>
              </c:numCache>
            </c:numRef>
          </c:val>
          <c:extLst>
            <c:ext xmlns:c16="http://schemas.microsoft.com/office/drawing/2014/chart" uri="{C3380CC4-5D6E-409C-BE32-E72D297353CC}">
              <c16:uniqueId val="{00000006-6DDE-4121-9E2D-88029BA4C28E}"/>
            </c:ext>
          </c:extLst>
        </c:ser>
        <c:dLbls>
          <c:showLegendKey val="0"/>
          <c:showVal val="0"/>
          <c:showCatName val="0"/>
          <c:showSerName val="0"/>
          <c:showPercent val="0"/>
          <c:showBubbleSize val="0"/>
        </c:dLbls>
        <c:gapWidth val="100"/>
        <c:overlap val="-27"/>
        <c:axId val="936737951"/>
        <c:axId val="936730751"/>
        <c:extLst>
          <c:ext xmlns:c15="http://schemas.microsoft.com/office/drawing/2012/chart" uri="{02D57815-91ED-43cb-92C2-25804820EDAC}">
            <c15:filteredBarSeries>
              <c15:ser>
                <c:idx val="0"/>
                <c:order val="0"/>
                <c:spPr>
                  <a:solidFill>
                    <a:schemeClr val="accent1"/>
                  </a:solidFill>
                  <a:ln>
                    <a:noFill/>
                  </a:ln>
                  <a:effectLst/>
                </c:spPr>
                <c:invertIfNegative val="0"/>
                <c:cat>
                  <c:strRef>
                    <c:extLs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uri="{02D57815-91ED-43cb-92C2-25804820EDAC}">
                        <c15:fullRef>
                          <c15:sqref>'Flip - Profit'!$BP$22:$BP$31</c15:sqref>
                        </c15:fullRef>
                        <c15:formulaRef>
                          <c15:sqref>('Flip - Profit'!$BP$22,'Flip - Profit'!$BP$24,'Flip - Profit'!$BP$26,'Flip - Profit'!$BP$28,'Flip - Profit'!$BP$30)</c15:sqref>
                        </c15:formulaRef>
                      </c:ext>
                    </c:extLst>
                    <c:numCache>
                      <c:formatCode>General</c:formatCode>
                      <c:ptCount val="5"/>
                    </c:numCache>
                  </c:numRef>
                </c:val>
                <c:extLst>
                  <c:ext xmlns:c16="http://schemas.microsoft.com/office/drawing/2014/chart" uri="{C3380CC4-5D6E-409C-BE32-E72D297353CC}">
                    <c16:uniqueId val="{00000000-6DDE-4121-9E2D-88029BA4C28E}"/>
                  </c:ext>
                </c:extLst>
              </c15:ser>
            </c15:filteredBarSeries>
            <c15:filteredBarSeries>
              <c15:ser>
                <c:idx val="1"/>
                <c:order val="1"/>
                <c:spPr>
                  <a:solidFill>
                    <a:schemeClr val="accent2"/>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Profit'!$BQ$22:$BQ$31</c15:sqref>
                        </c15:fullRef>
                        <c15:formulaRef>
                          <c15:sqref>('Flip - Profit'!$BQ$22,'Flip - Profit'!$BQ$24,'Flip - Profit'!$BQ$26,'Flip - Profit'!$BQ$28,'Flip - Profit'!$BQ$30)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1-6DDE-4121-9E2D-88029BA4C28E}"/>
                  </c:ext>
                </c:extLst>
              </c15:ser>
            </c15:filteredBarSeries>
            <c15:filteredBarSeries>
              <c15:ser>
                <c:idx val="2"/>
                <c:order val="2"/>
                <c:spPr>
                  <a:solidFill>
                    <a:schemeClr val="accent3"/>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Profit'!$BR$22:$BR$31</c15:sqref>
                        </c15:fullRef>
                        <c15:formulaRef>
                          <c15:sqref>('Flip - Profit'!$BR$22,'Flip - Profit'!$BR$24,'Flip - Profit'!$BR$26,'Flip - Profit'!$BR$28,'Flip - Profit'!$BR$30)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2-6DDE-4121-9E2D-88029BA4C28E}"/>
                  </c:ext>
                </c:extLst>
              </c15:ser>
            </c15:filteredBarSeries>
            <c15:filteredBarSeries>
              <c15:ser>
                <c:idx val="3"/>
                <c:order val="3"/>
                <c:spPr>
                  <a:solidFill>
                    <a:schemeClr val="accent4"/>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Profit'!$BS$22:$BS$31</c15:sqref>
                        </c15:fullRef>
                        <c15:formulaRef>
                          <c15:sqref>('Flip - Profit'!$BS$22,'Flip - Profit'!$BS$24,'Flip - Profit'!$BS$26,'Flip - Profit'!$BS$28,'Flip - Profit'!$BS$30)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3-6DDE-4121-9E2D-88029BA4C28E}"/>
                  </c:ext>
                </c:extLst>
              </c15:ser>
            </c15:filteredBarSeries>
            <c15:filteredBarSeries>
              <c15:ser>
                <c:idx val="4"/>
                <c:order val="4"/>
                <c:spPr>
                  <a:solidFill>
                    <a:schemeClr val="accent5"/>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Profit'!$BT$22:$BT$31</c15:sqref>
                        </c15:fullRef>
                        <c15:formulaRef>
                          <c15:sqref>('Flip - Profit'!$BT$22,'Flip - Profit'!$BT$24,'Flip - Profit'!$BT$26,'Flip - Profit'!$BT$28,'Flip - Profit'!$BT$30)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4-6DDE-4121-9E2D-88029BA4C28E}"/>
                  </c:ext>
                </c:extLst>
              </c15:ser>
            </c15:filteredBarSeries>
            <c15:filteredBarSeries>
              <c15:ser>
                <c:idx val="5"/>
                <c:order val="5"/>
                <c:spPr>
                  <a:solidFill>
                    <a:schemeClr val="accent6"/>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Profit'!$BU$22:$BU$31</c15:sqref>
                        </c15:fullRef>
                        <c15:formulaRef>
                          <c15:sqref>('Flip - Profit'!$BU$22,'Flip - Profit'!$BU$24,'Flip - Profit'!$BU$26,'Flip - Profit'!$BU$28,'Flip - Profit'!$BU$30)</c15:sqref>
                        </c15:formulaRef>
                      </c:ext>
                    </c:extLst>
                    <c:numCache>
                      <c:formatCode>General</c:formatCode>
                      <c:ptCount val="5"/>
                    </c:numCache>
                  </c:numRef>
                </c:val>
                <c:extLst xmlns:c15="http://schemas.microsoft.com/office/drawing/2012/chart">
                  <c:ext xmlns:c16="http://schemas.microsoft.com/office/drawing/2014/chart" uri="{C3380CC4-5D6E-409C-BE32-E72D297353CC}">
                    <c16:uniqueId val="{00000005-6DDE-4121-9E2D-88029BA4C28E}"/>
                  </c:ext>
                </c:extLst>
              </c15:ser>
            </c15:filteredBarSeries>
            <c15:filteredBarSeries>
              <c15:ser>
                <c:idx val="7"/>
                <c:order val="7"/>
                <c:spPr>
                  <a:solidFill>
                    <a:schemeClr val="accent2">
                      <a:lumMod val="60000"/>
                    </a:schemeClr>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Profit'!$BW$22:$BW$31</c15:sqref>
                        </c15:fullRef>
                        <c15:formulaRef>
                          <c15:sqref>('Flip - Profit'!$BW$22,'Flip - Profit'!$BW$24,'Flip - Profit'!$BW$26,'Flip - Profit'!$BW$28,'Flip - Profit'!$BW$30)</c15:sqref>
                        </c15:formulaRef>
                      </c:ext>
                    </c:extLst>
                    <c:numCache>
                      <c:formatCode>0.00%</c:formatCode>
                      <c:ptCount val="5"/>
                    </c:numCache>
                  </c:numRef>
                </c:val>
                <c:extLst xmlns:c15="http://schemas.microsoft.com/office/drawing/2012/chart">
                  <c:ext xmlns:c16="http://schemas.microsoft.com/office/drawing/2014/chart" uri="{C3380CC4-5D6E-409C-BE32-E72D297353CC}">
                    <c16:uniqueId val="{00000007-6DDE-4121-9E2D-88029BA4C28E}"/>
                  </c:ext>
                </c:extLst>
              </c15:ser>
            </c15:filteredBarSeries>
            <c15:filteredBarSeries>
              <c15:ser>
                <c:idx val="8"/>
                <c:order val="8"/>
                <c:spPr>
                  <a:solidFill>
                    <a:schemeClr val="accent3">
                      <a:lumMod val="60000"/>
                    </a:schemeClr>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Profit'!$BX$22:$BX$31</c15:sqref>
                        </c15:fullRef>
                        <c15:formulaRef>
                          <c15:sqref>('Flip - Profit'!$BX$22,'Flip - Profit'!$BX$24,'Flip - Profit'!$BX$26,'Flip - Profit'!$BX$28,'Flip - Profit'!$BX$30)</c15:sqref>
                        </c15:formulaRef>
                      </c:ext>
                    </c:extLst>
                    <c:numCache>
                      <c:formatCode>0.00%</c:formatCode>
                      <c:ptCount val="5"/>
                    </c:numCache>
                  </c:numRef>
                </c:val>
                <c:extLst xmlns:c15="http://schemas.microsoft.com/office/drawing/2012/chart">
                  <c:ext xmlns:c16="http://schemas.microsoft.com/office/drawing/2014/chart" uri="{C3380CC4-5D6E-409C-BE32-E72D297353CC}">
                    <c16:uniqueId val="{00000008-6DDE-4121-9E2D-88029BA4C28E}"/>
                  </c:ext>
                </c:extLst>
              </c15:ser>
            </c15:filteredBarSeries>
            <c15:filteredBarSeries>
              <c15:ser>
                <c:idx val="9"/>
                <c:order val="9"/>
                <c:spPr>
                  <a:solidFill>
                    <a:schemeClr val="accent4">
                      <a:lumMod val="60000"/>
                    </a:schemeClr>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Profit'!$BY$22:$BY$31</c15:sqref>
                        </c15:fullRef>
                        <c15:formulaRef>
                          <c15:sqref>('Flip - Profit'!$BY$22,'Flip - Profit'!$BY$24,'Flip - Profit'!$BY$26,'Flip - Profit'!$BY$28,'Flip - Profit'!$BY$30)</c15:sqref>
                        </c15:formulaRef>
                      </c:ext>
                    </c:extLst>
                    <c:numCache>
                      <c:formatCode>0.00%</c:formatCode>
                      <c:ptCount val="5"/>
                    </c:numCache>
                  </c:numRef>
                </c:val>
                <c:extLst xmlns:c15="http://schemas.microsoft.com/office/drawing/2012/chart">
                  <c:ext xmlns:c16="http://schemas.microsoft.com/office/drawing/2014/chart" uri="{C3380CC4-5D6E-409C-BE32-E72D297353CC}">
                    <c16:uniqueId val="{00000009-6DDE-4121-9E2D-88029BA4C28E}"/>
                  </c:ext>
                </c:extLst>
              </c15:ser>
            </c15:filteredBarSeries>
            <c15:filteredBarSeries>
              <c15:ser>
                <c:idx val="10"/>
                <c:order val="10"/>
                <c:spPr>
                  <a:solidFill>
                    <a:schemeClr val="accent5">
                      <a:lumMod val="60000"/>
                    </a:schemeClr>
                  </a:solidFill>
                  <a:ln>
                    <a:noFill/>
                  </a:ln>
                  <a:effectLst/>
                </c:spPr>
                <c:invertIfNegative val="0"/>
                <c:cat>
                  <c:strRef>
                    <c:extLst xmlns:c15="http://schemas.microsoft.com/office/drawing/2012/chart">
                      <c:ext xmlns:c16="http://schemas.microsoft.com/office/drawing/2014/chart" uri="{F5D05F6E-A05E-4728-AFD3-386EB277150F}">
                        <c16:filteredLitCache>
                          <c:strCache>
                            <c:ptCount val="4"/>
                            <c:pt idx="1">
                              <c:v> </c:v>
                            </c:pt>
                            <c:pt idx="3">
                              <c:v> </c:v>
                            </c:pt>
                            <c:pt idx="5">
                              <c:v> </c:v>
                            </c:pt>
                            <c:pt idx="7">
                              <c:v> </c:v>
                            </c:pt>
                          </c:strCache>
                        </c16:filteredLitCache>
                      </c:ext>
                    </c:extLst>
                    <c:f/>
                    <c:strCache>
                      <c:ptCount val="5"/>
                      <c:pt idx="0">
                        <c:v>Purchase</c:v>
                      </c:pt>
                      <c:pt idx="1">
                        <c:v> Operating</c:v>
                      </c:pt>
                      <c:pt idx="2">
                        <c:v> Financing</c:v>
                      </c:pt>
                      <c:pt idx="3">
                        <c:v>Selling</c:v>
                      </c:pt>
                      <c:pt idx="4">
                        <c:v> Renovation</c:v>
                      </c:pt>
                    </c:strCache>
                  </c:strRef>
                </c:cat>
                <c:val>
                  <c:numRef>
                    <c:extLst>
                      <c:ext xmlns:c15="http://schemas.microsoft.com/office/drawing/2012/chart" uri="{02D57815-91ED-43cb-92C2-25804820EDAC}">
                        <c15:fullRef>
                          <c15:sqref>'Flip - Profit'!$BZ$22:$BZ$31</c15:sqref>
                        </c15:fullRef>
                        <c15:formulaRef>
                          <c15:sqref>('Flip - Profit'!$BZ$22,'Flip - Profit'!$BZ$24,'Flip - Profit'!$BZ$26,'Flip - Profit'!$BZ$28,'Flip - Profit'!$BZ$30)</c15:sqref>
                        </c15:formulaRef>
                      </c:ext>
                    </c:extLst>
                    <c:numCache>
                      <c:formatCode>0.00%</c:formatCode>
                      <c:ptCount val="5"/>
                    </c:numCache>
                  </c:numRef>
                </c:val>
                <c:extLst xmlns:c15="http://schemas.microsoft.com/office/drawing/2012/chart">
                  <c:ext xmlns:c16="http://schemas.microsoft.com/office/drawing/2014/chart" uri="{C3380CC4-5D6E-409C-BE32-E72D297353CC}">
                    <c16:uniqueId val="{0000000A-6DDE-4121-9E2D-88029BA4C28E}"/>
                  </c:ext>
                </c:extLst>
              </c15:ser>
            </c15:filteredBarSeries>
          </c:ext>
        </c:extLst>
      </c:barChart>
      <c:catAx>
        <c:axId val="936737951"/>
        <c:scaling>
          <c:orientation val="minMax"/>
        </c:scaling>
        <c:delete val="0"/>
        <c:axPos val="b"/>
        <c:numFmt formatCode="General" sourceLinked="1"/>
        <c:majorTickMark val="out"/>
        <c:minorTickMark val="none"/>
        <c:tickLblPos val="nextTo"/>
        <c:spPr>
          <a:noFill/>
          <a:ln w="12700" cap="flat" cmpd="sng" algn="ctr">
            <a:solidFill>
              <a:schemeClr val="tx1">
                <a:lumMod val="50000"/>
                <a:lumOff val="50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936730751"/>
        <c:crosses val="autoZero"/>
        <c:auto val="1"/>
        <c:lblAlgn val="ctr"/>
        <c:lblOffset val="100"/>
        <c:noMultiLvlLbl val="0"/>
      </c:catAx>
      <c:valAx>
        <c:axId val="936730751"/>
        <c:scaling>
          <c:orientation val="minMax"/>
        </c:scaling>
        <c:delete val="1"/>
        <c:axPos val="l"/>
        <c:numFmt formatCode="0.00%" sourceLinked="1"/>
        <c:majorTickMark val="none"/>
        <c:minorTickMark val="none"/>
        <c:tickLblPos val="nextTo"/>
        <c:crossAx val="936737951"/>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114300</xdr:colOff>
      <xdr:row>5</xdr:row>
      <xdr:rowOff>95250</xdr:rowOff>
    </xdr:from>
    <xdr:to>
      <xdr:col>4</xdr:col>
      <xdr:colOff>371475</xdr:colOff>
      <xdr:row>6</xdr:row>
      <xdr:rowOff>1095375</xdr:rowOff>
    </xdr:to>
    <xdr:pic>
      <xdr:nvPicPr>
        <xdr:cNvPr id="1032" name="Picture 1">
          <a:extLst>
            <a:ext uri="{FF2B5EF4-FFF2-40B4-BE49-F238E27FC236}">
              <a16:creationId xmlns:a16="http://schemas.microsoft.com/office/drawing/2014/main" id="{441ADC3F-7DFC-48EA-9A84-12A8E321C66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295400" y="1047750"/>
          <a:ext cx="1438275"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85725</xdr:colOff>
      <xdr:row>0</xdr:row>
      <xdr:rowOff>0</xdr:rowOff>
    </xdr:from>
    <xdr:to>
      <xdr:col>7</xdr:col>
      <xdr:colOff>133350</xdr:colOff>
      <xdr:row>2</xdr:row>
      <xdr:rowOff>342900</xdr:rowOff>
    </xdr:to>
    <xdr:pic>
      <xdr:nvPicPr>
        <xdr:cNvPr id="2061" name="Picture 1">
          <a:extLst>
            <a:ext uri="{FF2B5EF4-FFF2-40B4-BE49-F238E27FC236}">
              <a16:creationId xmlns:a16="http://schemas.microsoft.com/office/drawing/2014/main" id="{FACEDF0E-B32E-487E-BF95-4A4DD65FDD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076325" y="0"/>
          <a:ext cx="5905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85725</xdr:colOff>
      <xdr:row>0</xdr:row>
      <xdr:rowOff>0</xdr:rowOff>
    </xdr:from>
    <xdr:to>
      <xdr:col>7</xdr:col>
      <xdr:colOff>133350</xdr:colOff>
      <xdr:row>2</xdr:row>
      <xdr:rowOff>342900</xdr:rowOff>
    </xdr:to>
    <xdr:pic>
      <xdr:nvPicPr>
        <xdr:cNvPr id="2062" name="Picture 1">
          <a:extLst>
            <a:ext uri="{FF2B5EF4-FFF2-40B4-BE49-F238E27FC236}">
              <a16:creationId xmlns:a16="http://schemas.microsoft.com/office/drawing/2014/main" id="{8BCCCF6E-C9D6-473D-852F-EF7C009EA3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1076325" y="0"/>
          <a:ext cx="5905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51</xdr:row>
      <xdr:rowOff>28575</xdr:rowOff>
    </xdr:from>
    <xdr:to>
      <xdr:col>33</xdr:col>
      <xdr:colOff>276225</xdr:colOff>
      <xdr:row>62</xdr:row>
      <xdr:rowOff>228600</xdr:rowOff>
    </xdr:to>
    <xdr:graphicFrame macro="">
      <xdr:nvGraphicFramePr>
        <xdr:cNvPr id="4146" name="Chart 2">
          <a:extLst>
            <a:ext uri="{FF2B5EF4-FFF2-40B4-BE49-F238E27FC236}">
              <a16:creationId xmlns:a16="http://schemas.microsoft.com/office/drawing/2014/main" id="{2F6D470B-8CC6-4120-AEDE-5BC0796095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5</xdr:col>
      <xdr:colOff>0</xdr:colOff>
      <xdr:row>5</xdr:row>
      <xdr:rowOff>0</xdr:rowOff>
    </xdr:to>
    <xdr:pic>
      <xdr:nvPicPr>
        <xdr:cNvPr id="4147" name="Picture 4">
          <a:extLst>
            <a:ext uri="{FF2B5EF4-FFF2-40B4-BE49-F238E27FC236}">
              <a16:creationId xmlns:a16="http://schemas.microsoft.com/office/drawing/2014/main" id="{DBC4A7F1-E043-4775-B1EB-45102C747C3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3646" t="3638" r="18533" b="7272"/>
        <a:stretch>
          <a:fillRect/>
        </a:stretch>
      </xdr:blipFill>
      <xdr:spPr bwMode="auto">
        <a:xfrm>
          <a:off x="219075" y="0"/>
          <a:ext cx="8763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161925</xdr:colOff>
      <xdr:row>51</xdr:row>
      <xdr:rowOff>28575</xdr:rowOff>
    </xdr:from>
    <xdr:to>
      <xdr:col>33</xdr:col>
      <xdr:colOff>276225</xdr:colOff>
      <xdr:row>62</xdr:row>
      <xdr:rowOff>228600</xdr:rowOff>
    </xdr:to>
    <xdr:graphicFrame macro="">
      <xdr:nvGraphicFramePr>
        <xdr:cNvPr id="2" name="Chart 2">
          <a:extLst>
            <a:ext uri="{FF2B5EF4-FFF2-40B4-BE49-F238E27FC236}">
              <a16:creationId xmlns:a16="http://schemas.microsoft.com/office/drawing/2014/main" id="{96B9370D-0A11-4A19-BF52-AE1F1CA9F8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0</xdr:row>
      <xdr:rowOff>0</xdr:rowOff>
    </xdr:from>
    <xdr:ext cx="914400" cy="904875"/>
    <xdr:pic>
      <xdr:nvPicPr>
        <xdr:cNvPr id="3" name="Picture 4">
          <a:extLst>
            <a:ext uri="{FF2B5EF4-FFF2-40B4-BE49-F238E27FC236}">
              <a16:creationId xmlns:a16="http://schemas.microsoft.com/office/drawing/2014/main" id="{ABA69262-F444-48DE-A782-A7F4769E5A8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13646" t="3638" r="18533" b="7272"/>
        <a:stretch>
          <a:fillRect/>
        </a:stretch>
      </xdr:blipFill>
      <xdr:spPr bwMode="auto">
        <a:xfrm>
          <a:off x="609600" y="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0</xdr:row>
      <xdr:rowOff>0</xdr:rowOff>
    </xdr:from>
    <xdr:ext cx="914400" cy="904875"/>
    <xdr:pic>
      <xdr:nvPicPr>
        <xdr:cNvPr id="3" name="Picture 4">
          <a:extLst>
            <a:ext uri="{FF2B5EF4-FFF2-40B4-BE49-F238E27FC236}">
              <a16:creationId xmlns:a16="http://schemas.microsoft.com/office/drawing/2014/main" id="{294F2A07-2E73-4803-923E-42C2036FE2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3646" t="3638" r="18533" b="7272"/>
        <a:stretch>
          <a:fillRect/>
        </a:stretch>
      </xdr:blipFill>
      <xdr:spPr bwMode="auto">
        <a:xfrm>
          <a:off x="95250" y="0"/>
          <a:ext cx="914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13</xdr:col>
      <xdr:colOff>42862</xdr:colOff>
      <xdr:row>51</xdr:row>
      <xdr:rowOff>23812</xdr:rowOff>
    </xdr:from>
    <xdr:to>
      <xdr:col>33</xdr:col>
      <xdr:colOff>190500</xdr:colOff>
      <xdr:row>62</xdr:row>
      <xdr:rowOff>161925</xdr:rowOff>
    </xdr:to>
    <xdr:graphicFrame macro="">
      <xdr:nvGraphicFramePr>
        <xdr:cNvPr id="6" name="Chart 5">
          <a:extLst>
            <a:ext uri="{FF2B5EF4-FFF2-40B4-BE49-F238E27FC236}">
              <a16:creationId xmlns:a16="http://schemas.microsoft.com/office/drawing/2014/main" id="{31A12E50-B291-3130-4ADF-A17AEDB232D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47626</xdr:colOff>
      <xdr:row>0</xdr:row>
      <xdr:rowOff>76200</xdr:rowOff>
    </xdr:from>
    <xdr:to>
      <xdr:col>5</xdr:col>
      <xdr:colOff>244476</xdr:colOff>
      <xdr:row>2</xdr:row>
      <xdr:rowOff>316449</xdr:rowOff>
    </xdr:to>
    <xdr:pic>
      <xdr:nvPicPr>
        <xdr:cNvPr id="2" name="Picture 1">
          <a:extLst>
            <a:ext uri="{FF2B5EF4-FFF2-40B4-BE49-F238E27FC236}">
              <a16:creationId xmlns:a16="http://schemas.microsoft.com/office/drawing/2014/main" id="{EF24310C-32A2-4F39-93ED-6EAF7AFAE1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3646" t="3638" r="18533" b="7272"/>
        <a:stretch>
          <a:fillRect/>
        </a:stretch>
      </xdr:blipFill>
      <xdr:spPr bwMode="auto">
        <a:xfrm>
          <a:off x="9734551" y="76200"/>
          <a:ext cx="800100" cy="8053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hmiccorp-my.sharepoint.com/Rob/Underwriting/Flip/Purchase%20+%20Reno%20Collateral%20D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an\AppData\Local\Microsoft\Windows\Temporary%20Internet%20Files\Content.Outlook\4FBH84IG\MASTER%20Copy%20of%20CHMIC%20Flip%20Analyzer%20010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le"/>
      <sheetName val="Instructions"/>
      <sheetName val="Flip - Sales Price"/>
      <sheetName val="Flip - Collateral"/>
      <sheetName val="Reno Budget Worksheet"/>
      <sheetName val="Data sheet"/>
    </sheetNames>
    <sheetDataSet>
      <sheetData sheetId="0"/>
      <sheetData sheetId="1"/>
      <sheetData sheetId="2"/>
      <sheetData sheetId="3"/>
      <sheetData sheetId="4"/>
      <sheetData sheetId="5">
        <row r="30">
          <cell r="B30" t="str">
            <v>Purchase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Flip Analyzer"/>
      <sheetName val="Rental Analysis"/>
      <sheetName val="Renovations (2)"/>
      <sheetName val="Property Comparison"/>
      <sheetName val="Budget (Temp)"/>
      <sheetName val="Data"/>
      <sheetName val="Estimate sheet"/>
      <sheetName val="Renovations"/>
      <sheetName val="Flip Analyzer-Sale Price Focus"/>
      <sheetName val="Flip Analyzer - Profit Focused"/>
    </sheetNames>
    <sheetDataSet>
      <sheetData sheetId="0"/>
      <sheetData sheetId="1"/>
      <sheetData sheetId="2"/>
      <sheetData sheetId="3"/>
      <sheetData sheetId="4"/>
      <sheetData sheetId="5"/>
      <sheetData sheetId="6">
        <row r="3">
          <cell r="B3" t="str">
            <v>Bungalow</v>
          </cell>
        </row>
        <row r="4">
          <cell r="B4" t="str">
            <v>Two-story</v>
          </cell>
        </row>
        <row r="5">
          <cell r="B5" t="str">
            <v>3-Level Split</v>
          </cell>
        </row>
        <row r="6">
          <cell r="B6" t="str">
            <v>4-Level Split</v>
          </cell>
        </row>
        <row r="7">
          <cell r="B7" t="str">
            <v>Apartment Condo</v>
          </cell>
        </row>
        <row r="8">
          <cell r="B8" t="str">
            <v>Apartment Building</v>
          </cell>
        </row>
        <row r="9">
          <cell r="B9" t="str">
            <v>Acerage</v>
          </cell>
        </row>
        <row r="10">
          <cell r="B10" t="str">
            <v>Farm</v>
          </cell>
        </row>
        <row r="11">
          <cell r="B11" t="str">
            <v>Serviced Land</v>
          </cell>
        </row>
        <row r="12">
          <cell r="B12" t="str">
            <v>Raw Land</v>
          </cell>
        </row>
        <row r="13">
          <cell r="B13" t="str">
            <v>Commercial Condo</v>
          </cell>
        </row>
        <row r="14">
          <cell r="B14" t="str">
            <v>Commercial Building</v>
          </cell>
        </row>
        <row r="15">
          <cell r="B15" t="str">
            <v>Warehouse</v>
          </cell>
        </row>
      </sheetData>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BCD00C-934B-4465-B6E8-1C4E1C197F7E}" name="Costs" displayName="Costs" ref="A3:C15" totalsRowCount="1" headerRowDxfId="22" totalsRowDxfId="21">
  <tableColumns count="3">
    <tableColumn id="1" xr3:uid="{12930D3D-1132-4A8E-AA81-E6CE5FACFC10}" name="Area" totalsRowLabel="Subtotal" totalsRowDxfId="20"/>
    <tableColumn id="2" xr3:uid="{1182E150-1701-4150-A266-0D8D937BC1B8}" name="Items" totalsRowDxfId="19"/>
    <tableColumn id="5" xr3:uid="{E7A4B571-7790-41DE-8C9B-FA4D60DDD597}" name="Cost" totalsRowDxfId="18"/>
  </tableColumns>
  <tableStyleInfo name="Bathroom remodel cost calculator" showFirstColumn="0" showLastColumn="0" showRowStripes="1" showColumnStripes="0"/>
  <extLst>
    <ext xmlns:x14="http://schemas.microsoft.com/office/spreadsheetml/2009/9/main" uri="{504A1905-F514-4f6f-8877-14C23A59335A}">
      <x14:table altTextSummary="Area, Items, Quantity, Estimated, and Actual Costs are in this table. Total Estimated &amp; Actual costs, and Cost Difference are automatically calculated"/>
    </ext>
  </extLst>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hmic.c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F6:S20"/>
  <sheetViews>
    <sheetView workbookViewId="0"/>
  </sheetViews>
  <sheetFormatPr defaultColWidth="8.7109375" defaultRowHeight="15" x14ac:dyDescent="0.25"/>
  <cols>
    <col min="1" max="12" width="8.7109375" style="1"/>
    <col min="13" max="13" width="12.28515625" style="1" customWidth="1"/>
    <col min="14" max="16384" width="8.7109375" style="1"/>
  </cols>
  <sheetData>
    <row r="6" spans="6:6" ht="60.75" x14ac:dyDescent="0.85">
      <c r="F6" s="23" t="s">
        <v>142</v>
      </c>
    </row>
    <row r="7" spans="6:6" ht="60.75" x14ac:dyDescent="0.85">
      <c r="F7" s="23" t="s">
        <v>143</v>
      </c>
    </row>
    <row r="11" spans="6:6" ht="33.75" x14ac:dyDescent="0.5">
      <c r="F11" s="24" t="s">
        <v>144</v>
      </c>
    </row>
    <row r="12" spans="6:6" ht="33.75" x14ac:dyDescent="0.5">
      <c r="F12" s="24" t="s">
        <v>145</v>
      </c>
    </row>
    <row r="15" spans="6:6" x14ac:dyDescent="0.25">
      <c r="F15" s="1" t="s">
        <v>146</v>
      </c>
    </row>
    <row r="16" spans="6:6" x14ac:dyDescent="0.25">
      <c r="F16" s="1" t="s">
        <v>165</v>
      </c>
    </row>
    <row r="17" spans="11:19" x14ac:dyDescent="0.25">
      <c r="N17" s="25" t="s">
        <v>166</v>
      </c>
    </row>
    <row r="20" spans="11:19" x14ac:dyDescent="0.25">
      <c r="K20" s="21"/>
      <c r="L20" s="21"/>
      <c r="S20" s="22" t="s">
        <v>156</v>
      </c>
    </row>
  </sheetData>
  <hyperlinks>
    <hyperlink ref="N17" r:id="rId1" xr:uid="{00000000-0004-0000-0000-000000000000}"/>
  </hyperlinks>
  <pageMargins left="0.7" right="0.7" top="0.75" bottom="0.75" header="0.3" footer="0.3"/>
  <pageSetup scale="79"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BB130"/>
  <sheetViews>
    <sheetView workbookViewId="0"/>
  </sheetViews>
  <sheetFormatPr defaultColWidth="9.28515625" defaultRowHeight="15" x14ac:dyDescent="0.25"/>
  <cols>
    <col min="1" max="1" width="6.7109375" style="1" customWidth="1"/>
    <col min="2" max="2" width="2.7109375" style="27" customWidth="1"/>
    <col min="3" max="18" width="2.7109375" style="1" customWidth="1"/>
    <col min="19" max="41" width="3.42578125" style="1" customWidth="1"/>
    <col min="42" max="16384" width="9.28515625" style="1"/>
  </cols>
  <sheetData>
    <row r="2" spans="2:54" ht="15" customHeight="1" x14ac:dyDescent="0.25">
      <c r="B2" s="128" t="s">
        <v>5</v>
      </c>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c r="AJ2" s="128"/>
      <c r="AK2" s="128"/>
      <c r="AL2" s="128"/>
      <c r="AM2" s="128"/>
      <c r="AN2" s="128"/>
      <c r="AO2" s="128"/>
      <c r="AX2" s="120"/>
      <c r="AY2" s="120"/>
      <c r="AZ2" s="120"/>
      <c r="BA2" s="120"/>
      <c r="BB2" s="120"/>
    </row>
    <row r="3" spans="2:54" s="2" customFormat="1" ht="26.65" customHeight="1" thickBot="1" x14ac:dyDescent="0.3">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row>
    <row r="4" spans="2:54" ht="15.75" thickBot="1" x14ac:dyDescent="0.3"/>
    <row r="5" spans="2:54" x14ac:dyDescent="0.25">
      <c r="B5" s="122" t="s">
        <v>129</v>
      </c>
      <c r="C5" s="123"/>
      <c r="D5" s="123"/>
      <c r="E5" s="123"/>
      <c r="F5" s="123"/>
      <c r="G5" s="123"/>
      <c r="H5" s="123"/>
      <c r="I5" s="123"/>
      <c r="J5" s="123"/>
      <c r="K5" s="123"/>
      <c r="L5" s="123"/>
      <c r="M5" s="123"/>
      <c r="N5" s="123"/>
      <c r="O5" s="123"/>
      <c r="P5" s="123"/>
      <c r="Q5" s="123"/>
      <c r="R5" s="124"/>
    </row>
    <row r="6" spans="2:54" ht="15.75" thickBot="1" x14ac:dyDescent="0.3">
      <c r="B6" s="125"/>
      <c r="C6" s="126"/>
      <c r="D6" s="126"/>
      <c r="E6" s="126"/>
      <c r="F6" s="126"/>
      <c r="G6" s="126"/>
      <c r="H6" s="126"/>
      <c r="I6" s="126"/>
      <c r="J6" s="126"/>
      <c r="K6" s="126"/>
      <c r="L6" s="126"/>
      <c r="M6" s="126"/>
      <c r="N6" s="126"/>
      <c r="O6" s="126"/>
      <c r="P6" s="126"/>
      <c r="Q6" s="126"/>
      <c r="R6" s="127"/>
    </row>
    <row r="7" spans="2:54" x14ac:dyDescent="0.25">
      <c r="B7" s="131" t="s">
        <v>130</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row>
    <row r="8" spans="2:54" ht="15" customHeight="1" x14ac:dyDescent="0.25">
      <c r="B8" s="131" t="s">
        <v>131</v>
      </c>
      <c r="C8" s="132"/>
      <c r="D8" s="132"/>
      <c r="E8" s="132"/>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row>
    <row r="9" spans="2:54" ht="15" customHeight="1" x14ac:dyDescent="0.25">
      <c r="C9" s="32"/>
      <c r="D9" s="32"/>
      <c r="E9" s="32"/>
      <c r="F9" s="32"/>
      <c r="G9" s="32"/>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row>
    <row r="10" spans="2:54" ht="15" customHeight="1" x14ac:dyDescent="0.25">
      <c r="B10" s="29">
        <v>1</v>
      </c>
      <c r="C10" s="134" t="s">
        <v>132</v>
      </c>
      <c r="D10" s="132"/>
      <c r="E10" s="132"/>
      <c r="F10" s="132"/>
      <c r="G10" s="98" t="s">
        <v>181</v>
      </c>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row>
    <row r="11" spans="2:54" ht="15" customHeight="1" x14ac:dyDescent="0.25">
      <c r="B11" s="120"/>
      <c r="C11" s="120"/>
      <c r="D11" s="120"/>
      <c r="E11" s="120"/>
      <c r="F11" s="120"/>
      <c r="G11" s="98"/>
      <c r="H11" s="98"/>
      <c r="I11" s="98"/>
      <c r="J11" s="98"/>
      <c r="K11" s="98"/>
      <c r="L11" s="98"/>
      <c r="M11" s="98"/>
      <c r="N11" s="98"/>
      <c r="O11" s="98"/>
      <c r="P11" s="98"/>
      <c r="Q11" s="98"/>
      <c r="R11" s="98"/>
      <c r="S11" s="98"/>
      <c r="T11" s="98"/>
      <c r="U11" s="98"/>
      <c r="V11" s="98"/>
      <c r="W11" s="98"/>
      <c r="X11" s="98"/>
      <c r="Y11" s="98"/>
      <c r="Z11" s="98"/>
      <c r="AA11" s="98"/>
      <c r="AB11" s="98"/>
      <c r="AC11" s="98"/>
      <c r="AD11" s="98"/>
      <c r="AE11" s="98"/>
      <c r="AF11" s="98"/>
      <c r="AG11" s="98"/>
      <c r="AH11" s="98"/>
      <c r="AI11" s="98"/>
      <c r="AJ11" s="98"/>
      <c r="AK11" s="98"/>
      <c r="AL11" s="98"/>
      <c r="AM11" s="98"/>
      <c r="AN11" s="98"/>
      <c r="AO11" s="98"/>
    </row>
    <row r="12" spans="2:54" ht="15" customHeight="1" x14ac:dyDescent="0.25">
      <c r="B12" s="29"/>
      <c r="C12" s="29"/>
      <c r="D12" s="29"/>
      <c r="E12" s="29"/>
      <c r="F12" s="29"/>
      <c r="G12" s="98"/>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row>
    <row r="13" spans="2:54" ht="15" customHeight="1" x14ac:dyDescent="0.25">
      <c r="B13" s="29">
        <v>2</v>
      </c>
      <c r="C13" s="133" t="s">
        <v>133</v>
      </c>
      <c r="D13" s="133"/>
      <c r="E13" s="133"/>
      <c r="F13" s="133"/>
      <c r="G13" s="133"/>
      <c r="H13" s="133"/>
      <c r="I13" s="98" t="s">
        <v>182</v>
      </c>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row>
    <row r="14" spans="2:54" ht="15.75" thickBot="1" x14ac:dyDescent="0.3"/>
    <row r="15" spans="2:54" x14ac:dyDescent="0.25">
      <c r="B15" s="122" t="s">
        <v>6</v>
      </c>
      <c r="C15" s="123"/>
      <c r="D15" s="123"/>
      <c r="E15" s="123"/>
      <c r="F15" s="123"/>
      <c r="G15" s="123"/>
      <c r="H15" s="123"/>
      <c r="I15" s="123"/>
      <c r="J15" s="123"/>
      <c r="K15" s="123"/>
      <c r="L15" s="123"/>
      <c r="M15" s="123"/>
      <c r="N15" s="123"/>
      <c r="O15" s="123"/>
      <c r="P15" s="123"/>
      <c r="Q15" s="123"/>
      <c r="R15" s="124"/>
    </row>
    <row r="16" spans="2:54" ht="15.75" thickBot="1" x14ac:dyDescent="0.3">
      <c r="B16" s="125"/>
      <c r="C16" s="126"/>
      <c r="D16" s="126"/>
      <c r="E16" s="126"/>
      <c r="F16" s="126"/>
      <c r="G16" s="126"/>
      <c r="H16" s="126"/>
      <c r="I16" s="126"/>
      <c r="J16" s="126"/>
      <c r="K16" s="126"/>
      <c r="L16" s="126"/>
      <c r="M16" s="126"/>
      <c r="N16" s="126"/>
      <c r="O16" s="126"/>
      <c r="P16" s="126"/>
      <c r="Q16" s="126"/>
      <c r="R16" s="127"/>
    </row>
    <row r="17" spans="2:41" x14ac:dyDescent="0.25">
      <c r="B17" s="98" t="s">
        <v>157</v>
      </c>
      <c r="C17" s="98"/>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row>
    <row r="18" spans="2:41" x14ac:dyDescent="0.25">
      <c r="B18" s="98"/>
      <c r="C18" s="98"/>
      <c r="D18" s="98"/>
      <c r="E18" s="98"/>
      <c r="F18" s="98"/>
      <c r="G18" s="98"/>
      <c r="H18" s="98"/>
      <c r="I18" s="98"/>
      <c r="J18" s="98"/>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row>
    <row r="19" spans="2:41" ht="15.75" thickBot="1" x14ac:dyDescent="0.3"/>
    <row r="20" spans="2:41" x14ac:dyDescent="0.25">
      <c r="B20" s="99" t="s">
        <v>7</v>
      </c>
      <c r="C20" s="100"/>
      <c r="D20" s="103" t="s">
        <v>8</v>
      </c>
      <c r="E20" s="104"/>
      <c r="F20" s="104"/>
      <c r="G20" s="104"/>
      <c r="H20" s="104"/>
      <c r="I20" s="104"/>
      <c r="J20" s="104"/>
      <c r="K20" s="104"/>
      <c r="L20" s="104"/>
      <c r="M20" s="104"/>
      <c r="N20" s="104"/>
      <c r="O20" s="104"/>
      <c r="P20" s="104"/>
      <c r="Q20" s="104"/>
      <c r="R20" s="105"/>
    </row>
    <row r="21" spans="2:41" ht="15.75" thickBot="1" x14ac:dyDescent="0.3">
      <c r="B21" s="101"/>
      <c r="C21" s="102"/>
      <c r="D21" s="106"/>
      <c r="E21" s="107"/>
      <c r="F21" s="107"/>
      <c r="G21" s="107"/>
      <c r="H21" s="107"/>
      <c r="I21" s="107"/>
      <c r="J21" s="107"/>
      <c r="K21" s="107"/>
      <c r="L21" s="107"/>
      <c r="M21" s="107"/>
      <c r="N21" s="107"/>
      <c r="O21" s="107"/>
      <c r="P21" s="107"/>
      <c r="Q21" s="107"/>
      <c r="R21" s="108"/>
    </row>
    <row r="22" spans="2:41" x14ac:dyDescent="0.25">
      <c r="B22" s="130" t="s">
        <v>183</v>
      </c>
      <c r="C22" s="130"/>
      <c r="D22" s="130"/>
      <c r="E22" s="130"/>
      <c r="F22" s="130"/>
      <c r="G22" s="130"/>
      <c r="H22" s="130"/>
      <c r="I22" s="130"/>
      <c r="J22" s="130"/>
      <c r="K22" s="130"/>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row>
    <row r="23" spans="2:41" ht="15.75" thickBot="1" x14ac:dyDescent="0.3"/>
    <row r="24" spans="2:41" x14ac:dyDescent="0.25">
      <c r="B24" s="99" t="s">
        <v>9</v>
      </c>
      <c r="C24" s="100"/>
      <c r="D24" s="103" t="s">
        <v>10</v>
      </c>
      <c r="E24" s="104"/>
      <c r="F24" s="104"/>
      <c r="G24" s="104"/>
      <c r="H24" s="104"/>
      <c r="I24" s="104"/>
      <c r="J24" s="104"/>
      <c r="K24" s="104"/>
      <c r="L24" s="104"/>
      <c r="M24" s="104"/>
      <c r="N24" s="104"/>
      <c r="O24" s="104"/>
      <c r="P24" s="104"/>
      <c r="Q24" s="104"/>
      <c r="R24" s="105"/>
    </row>
    <row r="25" spans="2:41" ht="15.75" thickBot="1" x14ac:dyDescent="0.3">
      <c r="B25" s="101"/>
      <c r="C25" s="102"/>
      <c r="D25" s="106"/>
      <c r="E25" s="107"/>
      <c r="F25" s="107"/>
      <c r="G25" s="107"/>
      <c r="H25" s="107"/>
      <c r="I25" s="107"/>
      <c r="J25" s="107"/>
      <c r="K25" s="107"/>
      <c r="L25" s="107"/>
      <c r="M25" s="107"/>
      <c r="N25" s="107"/>
      <c r="O25" s="107"/>
      <c r="P25" s="107"/>
      <c r="Q25" s="107"/>
      <c r="R25" s="108"/>
    </row>
    <row r="26" spans="2:41" x14ac:dyDescent="0.25">
      <c r="B26" s="98" t="s">
        <v>184</v>
      </c>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row>
    <row r="27" spans="2:41" x14ac:dyDescent="0.25">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row>
    <row r="28" spans="2:41" x14ac:dyDescent="0.25">
      <c r="B28" s="98" t="s">
        <v>158</v>
      </c>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row>
    <row r="29" spans="2:41" x14ac:dyDescent="0.25">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row>
    <row r="30" spans="2:41" ht="15.75" thickBot="1" x14ac:dyDescent="0.3"/>
    <row r="31" spans="2:41" x14ac:dyDescent="0.25">
      <c r="B31" s="99" t="s">
        <v>11</v>
      </c>
      <c r="C31" s="100"/>
      <c r="D31" s="103" t="s">
        <v>14</v>
      </c>
      <c r="E31" s="104"/>
      <c r="F31" s="104"/>
      <c r="G31" s="104"/>
      <c r="H31" s="104"/>
      <c r="I31" s="104"/>
      <c r="J31" s="104"/>
      <c r="K31" s="104"/>
      <c r="L31" s="104"/>
      <c r="M31" s="104"/>
      <c r="N31" s="104"/>
      <c r="O31" s="104"/>
      <c r="P31" s="104"/>
      <c r="Q31" s="104"/>
      <c r="R31" s="105"/>
    </row>
    <row r="32" spans="2:41" ht="15.75" thickBot="1" x14ac:dyDescent="0.3">
      <c r="B32" s="101"/>
      <c r="C32" s="102"/>
      <c r="D32" s="106"/>
      <c r="E32" s="107"/>
      <c r="F32" s="107"/>
      <c r="G32" s="107"/>
      <c r="H32" s="107"/>
      <c r="I32" s="107"/>
      <c r="J32" s="107"/>
      <c r="K32" s="107"/>
      <c r="L32" s="107"/>
      <c r="M32" s="107"/>
      <c r="N32" s="107"/>
      <c r="O32" s="107"/>
      <c r="P32" s="107"/>
      <c r="Q32" s="107"/>
      <c r="R32" s="108"/>
    </row>
    <row r="33" spans="2:45" x14ac:dyDescent="0.25">
      <c r="B33" s="98" t="s">
        <v>159</v>
      </c>
      <c r="C33" s="98"/>
      <c r="D33" s="98"/>
      <c r="E33" s="98"/>
      <c r="F33" s="98"/>
      <c r="G33" s="98"/>
      <c r="H33" s="98"/>
      <c r="I33" s="98"/>
      <c r="J33" s="98"/>
      <c r="K33" s="98"/>
      <c r="L33" s="98"/>
      <c r="M33" s="98"/>
      <c r="N33" s="98"/>
      <c r="O33" s="98"/>
      <c r="P33" s="98"/>
      <c r="Q33" s="98"/>
      <c r="R33" s="98"/>
      <c r="S33" s="98"/>
      <c r="T33" s="98"/>
      <c r="U33" s="98"/>
      <c r="V33" s="98"/>
      <c r="W33" s="98"/>
      <c r="X33" s="98"/>
      <c r="Y33" s="98"/>
      <c r="Z33" s="98"/>
      <c r="AA33" s="98"/>
      <c r="AB33" s="98"/>
      <c r="AC33" s="98"/>
      <c r="AD33" s="98"/>
      <c r="AE33" s="98"/>
      <c r="AF33" s="98"/>
      <c r="AG33" s="98"/>
      <c r="AH33" s="98"/>
      <c r="AI33" s="98"/>
      <c r="AJ33" s="98"/>
      <c r="AK33" s="98"/>
      <c r="AL33" s="98"/>
      <c r="AM33" s="98"/>
      <c r="AN33" s="98"/>
      <c r="AO33" s="98"/>
    </row>
    <row r="34" spans="2:45" x14ac:dyDescent="0.25">
      <c r="B34" s="98"/>
      <c r="C34" s="98"/>
      <c r="D34" s="98"/>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row>
    <row r="35" spans="2:45" ht="15" customHeight="1" x14ac:dyDescent="0.25">
      <c r="B35" s="98" t="s">
        <v>185</v>
      </c>
      <c r="C35" s="98"/>
      <c r="D35" s="98"/>
      <c r="E35" s="98"/>
      <c r="F35" s="98"/>
      <c r="G35" s="98"/>
      <c r="H35" s="98"/>
      <c r="I35" s="98"/>
      <c r="J35" s="98"/>
      <c r="K35" s="98"/>
      <c r="L35" s="98"/>
      <c r="M35" s="98"/>
      <c r="N35" s="98"/>
      <c r="O35" s="98"/>
      <c r="P35" s="98"/>
      <c r="Q35" s="98"/>
      <c r="R35" s="98"/>
      <c r="S35" s="98"/>
      <c r="T35" s="98"/>
      <c r="U35" s="98"/>
      <c r="V35" s="98"/>
      <c r="W35" s="98"/>
      <c r="X35" s="98"/>
      <c r="Y35" s="98"/>
      <c r="Z35" s="98"/>
      <c r="AA35" s="98"/>
      <c r="AB35" s="98"/>
      <c r="AC35" s="98"/>
      <c r="AD35" s="98"/>
      <c r="AE35" s="98"/>
      <c r="AF35" s="98"/>
      <c r="AG35" s="98"/>
      <c r="AH35" s="98"/>
      <c r="AI35" s="98"/>
      <c r="AJ35" s="98"/>
      <c r="AK35" s="98"/>
      <c r="AL35" s="98"/>
      <c r="AM35" s="98"/>
      <c r="AN35" s="98"/>
      <c r="AO35" s="98"/>
    </row>
    <row r="36" spans="2:45" ht="16.5" customHeight="1" x14ac:dyDescent="0.25">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row>
    <row r="37" spans="2:45" ht="15.75" customHeight="1" x14ac:dyDescent="0.25">
      <c r="B37" s="98"/>
      <c r="C37" s="98"/>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8"/>
      <c r="AN37" s="98"/>
      <c r="AO37" s="98"/>
    </row>
    <row r="38" spans="2:45" ht="16.5" customHeight="1" x14ac:dyDescent="0.25">
      <c r="B38" s="98"/>
      <c r="C38" s="98"/>
      <c r="D38" s="98"/>
      <c r="E38" s="98"/>
      <c r="F38" s="98"/>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c r="AL38" s="98"/>
      <c r="AM38" s="98"/>
      <c r="AN38" s="98"/>
      <c r="AO38" s="98"/>
    </row>
    <row r="39" spans="2:45" ht="16.5" customHeight="1" x14ac:dyDescent="0.25">
      <c r="B39" s="98"/>
      <c r="C39" s="98"/>
      <c r="D39" s="98"/>
      <c r="E39" s="98"/>
      <c r="F39" s="98"/>
      <c r="G39" s="98"/>
      <c r="H39" s="98"/>
      <c r="I39" s="98"/>
      <c r="J39" s="98"/>
      <c r="K39" s="98"/>
      <c r="L39" s="98"/>
      <c r="M39" s="98"/>
      <c r="N39" s="98"/>
      <c r="O39" s="98"/>
      <c r="P39" s="98"/>
      <c r="Q39" s="98"/>
      <c r="R39" s="98"/>
      <c r="S39" s="98"/>
      <c r="T39" s="98"/>
      <c r="U39" s="98"/>
      <c r="V39" s="98"/>
      <c r="W39" s="98"/>
      <c r="X39" s="98"/>
      <c r="Y39" s="98"/>
      <c r="Z39" s="98"/>
      <c r="AA39" s="98"/>
      <c r="AB39" s="98"/>
      <c r="AC39" s="98"/>
      <c r="AD39" s="98"/>
      <c r="AE39" s="98"/>
      <c r="AF39" s="98"/>
      <c r="AG39" s="98"/>
      <c r="AH39" s="98"/>
      <c r="AI39" s="98"/>
      <c r="AJ39" s="98"/>
      <c r="AK39" s="98"/>
      <c r="AL39" s="98"/>
      <c r="AM39" s="98"/>
      <c r="AN39" s="98"/>
      <c r="AO39" s="98"/>
    </row>
    <row r="40" spans="2:45" ht="15.75" thickBot="1" x14ac:dyDescent="0.3"/>
    <row r="41" spans="2:45" x14ac:dyDescent="0.25">
      <c r="B41" s="99" t="s">
        <v>13</v>
      </c>
      <c r="C41" s="100"/>
      <c r="D41" s="103" t="s">
        <v>12</v>
      </c>
      <c r="E41" s="104"/>
      <c r="F41" s="104"/>
      <c r="G41" s="104"/>
      <c r="H41" s="104"/>
      <c r="I41" s="104"/>
      <c r="J41" s="104"/>
      <c r="K41" s="104"/>
      <c r="L41" s="104"/>
      <c r="M41" s="104"/>
      <c r="N41" s="104"/>
      <c r="O41" s="104"/>
      <c r="P41" s="104"/>
      <c r="Q41" s="104"/>
      <c r="R41" s="105"/>
    </row>
    <row r="42" spans="2:45" ht="15.75" thickBot="1" x14ac:dyDescent="0.3">
      <c r="B42" s="101"/>
      <c r="C42" s="102"/>
      <c r="D42" s="106"/>
      <c r="E42" s="107"/>
      <c r="F42" s="107"/>
      <c r="G42" s="107"/>
      <c r="H42" s="107"/>
      <c r="I42" s="107"/>
      <c r="J42" s="107"/>
      <c r="K42" s="107"/>
      <c r="L42" s="107"/>
      <c r="M42" s="107"/>
      <c r="N42" s="107"/>
      <c r="O42" s="107"/>
      <c r="P42" s="107"/>
      <c r="Q42" s="107"/>
      <c r="R42" s="108"/>
    </row>
    <row r="43" spans="2:45" ht="15" customHeight="1" x14ac:dyDescent="0.25">
      <c r="B43" s="98" t="s">
        <v>186</v>
      </c>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row>
    <row r="44" spans="2:45" x14ac:dyDescent="0.25">
      <c r="B44" s="98"/>
      <c r="C44" s="98"/>
      <c r="D44" s="98"/>
      <c r="E44" s="98"/>
      <c r="F44" s="98"/>
      <c r="G44" s="98"/>
      <c r="H44" s="98"/>
      <c r="I44" s="98"/>
      <c r="J44" s="98"/>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S44" s="26"/>
    </row>
    <row r="45" spans="2:45" x14ac:dyDescent="0.25">
      <c r="B45" s="98"/>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row>
    <row r="46" spans="2:45" ht="15.75" thickBot="1" x14ac:dyDescent="0.3"/>
    <row r="47" spans="2:45" x14ac:dyDescent="0.25">
      <c r="B47" s="99" t="s">
        <v>15</v>
      </c>
      <c r="C47" s="100"/>
      <c r="D47" s="103" t="s">
        <v>17</v>
      </c>
      <c r="E47" s="104"/>
      <c r="F47" s="104"/>
      <c r="G47" s="104"/>
      <c r="H47" s="104"/>
      <c r="I47" s="104"/>
      <c r="J47" s="104"/>
      <c r="K47" s="104"/>
      <c r="L47" s="104"/>
      <c r="M47" s="104"/>
      <c r="N47" s="104"/>
      <c r="O47" s="104"/>
      <c r="P47" s="104"/>
      <c r="Q47" s="104"/>
      <c r="R47" s="105"/>
    </row>
    <row r="48" spans="2:45" ht="15.75" thickBot="1" x14ac:dyDescent="0.3">
      <c r="B48" s="101"/>
      <c r="C48" s="102"/>
      <c r="D48" s="106"/>
      <c r="E48" s="107"/>
      <c r="F48" s="107"/>
      <c r="G48" s="107"/>
      <c r="H48" s="107"/>
      <c r="I48" s="107"/>
      <c r="J48" s="107"/>
      <c r="K48" s="107"/>
      <c r="L48" s="107"/>
      <c r="M48" s="107"/>
      <c r="N48" s="107"/>
      <c r="O48" s="107"/>
      <c r="P48" s="107"/>
      <c r="Q48" s="107"/>
      <c r="R48" s="108"/>
    </row>
    <row r="49" spans="2:41" ht="14.65" customHeight="1" x14ac:dyDescent="0.25">
      <c r="B49" s="98" t="s">
        <v>161</v>
      </c>
      <c r="C49" s="98"/>
      <c r="D49" s="98"/>
      <c r="E49" s="98"/>
      <c r="F49" s="98"/>
      <c r="G49" s="98"/>
      <c r="H49" s="98"/>
      <c r="I49" s="98"/>
      <c r="J49" s="98"/>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row>
    <row r="50" spans="2:41" x14ac:dyDescent="0.25">
      <c r="B50" s="98"/>
      <c r="C50" s="98"/>
      <c r="D50" s="98"/>
      <c r="E50" s="98"/>
      <c r="F50" s="98"/>
      <c r="G50" s="98"/>
      <c r="H50" s="98"/>
      <c r="I50" s="98"/>
      <c r="J50" s="98"/>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row>
    <row r="51" spans="2:41" x14ac:dyDescent="0.25">
      <c r="B51" s="30"/>
      <c r="C51" s="30"/>
      <c r="D51" s="30"/>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c r="AI51" s="30"/>
      <c r="AJ51" s="30"/>
      <c r="AK51" s="30"/>
      <c r="AL51" s="30"/>
      <c r="AM51" s="30"/>
      <c r="AN51" s="30"/>
      <c r="AO51" s="30"/>
    </row>
    <row r="52" spans="2:41" x14ac:dyDescent="0.25">
      <c r="B52" s="98" t="s">
        <v>162</v>
      </c>
      <c r="C52" s="98"/>
      <c r="D52" s="98"/>
      <c r="E52" s="98"/>
      <c r="F52" s="98"/>
      <c r="G52" s="98"/>
      <c r="H52" s="98"/>
      <c r="I52" s="98"/>
      <c r="J52" s="98"/>
      <c r="K52" s="98"/>
      <c r="L52" s="98"/>
      <c r="M52" s="98"/>
      <c r="N52" s="98"/>
      <c r="O52" s="98"/>
      <c r="P52" s="98"/>
      <c r="Q52" s="98"/>
      <c r="R52" s="98"/>
      <c r="S52" s="98"/>
      <c r="T52" s="98"/>
      <c r="U52" s="98"/>
      <c r="V52" s="98"/>
      <c r="W52" s="98"/>
      <c r="X52" s="98"/>
      <c r="Y52" s="98"/>
      <c r="Z52" s="98"/>
      <c r="AA52" s="98"/>
      <c r="AB52" s="98"/>
      <c r="AC52" s="98"/>
      <c r="AD52" s="98"/>
      <c r="AE52" s="98"/>
      <c r="AF52" s="98"/>
      <c r="AG52" s="98"/>
      <c r="AH52" s="98"/>
      <c r="AI52" s="98"/>
      <c r="AJ52" s="98"/>
      <c r="AK52" s="98"/>
      <c r="AL52" s="98"/>
      <c r="AM52" s="98"/>
      <c r="AN52" s="98"/>
      <c r="AO52" s="98"/>
    </row>
    <row r="53" spans="2:41" x14ac:dyDescent="0.25">
      <c r="B53" s="98"/>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98"/>
      <c r="AC53" s="98"/>
      <c r="AD53" s="98"/>
      <c r="AE53" s="98"/>
      <c r="AF53" s="98"/>
      <c r="AG53" s="98"/>
      <c r="AH53" s="98"/>
      <c r="AI53" s="98"/>
      <c r="AJ53" s="98"/>
      <c r="AK53" s="98"/>
      <c r="AL53" s="98"/>
      <c r="AM53" s="98"/>
      <c r="AN53" s="98"/>
      <c r="AO53" s="98"/>
    </row>
    <row r="54" spans="2:41" x14ac:dyDescent="0.25">
      <c r="B54" s="98"/>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row>
    <row r="55" spans="2:41" x14ac:dyDescent="0.25">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row>
    <row r="56" spans="2:41" x14ac:dyDescent="0.25">
      <c r="B56" s="98" t="s">
        <v>163</v>
      </c>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98"/>
      <c r="AC56" s="98"/>
      <c r="AD56" s="98"/>
      <c r="AE56" s="98"/>
      <c r="AF56" s="98"/>
      <c r="AG56" s="98"/>
      <c r="AH56" s="98"/>
      <c r="AI56" s="98"/>
      <c r="AJ56" s="98"/>
      <c r="AK56" s="98"/>
      <c r="AL56" s="98"/>
      <c r="AM56" s="98"/>
      <c r="AN56" s="98"/>
      <c r="AO56" s="98"/>
    </row>
    <row r="57" spans="2:41" x14ac:dyDescent="0.25">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8"/>
      <c r="AF57" s="98"/>
      <c r="AG57" s="98"/>
      <c r="AH57" s="98"/>
      <c r="AI57" s="98"/>
      <c r="AJ57" s="98"/>
      <c r="AK57" s="98"/>
      <c r="AL57" s="98"/>
      <c r="AM57" s="98"/>
      <c r="AN57" s="98"/>
      <c r="AO57" s="98"/>
    </row>
    <row r="58" spans="2:41" x14ac:dyDescent="0.25">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row>
    <row r="59" spans="2:41" x14ac:dyDescent="0.25">
      <c r="B59" s="98" t="s">
        <v>164</v>
      </c>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98"/>
      <c r="AC59" s="98"/>
      <c r="AD59" s="98"/>
      <c r="AE59" s="98"/>
      <c r="AF59" s="98"/>
      <c r="AG59" s="98"/>
      <c r="AH59" s="98"/>
      <c r="AI59" s="98"/>
      <c r="AJ59" s="98"/>
      <c r="AK59" s="98"/>
      <c r="AL59" s="98"/>
      <c r="AM59" s="98"/>
      <c r="AN59" s="98"/>
      <c r="AO59" s="98"/>
    </row>
    <row r="60" spans="2:41" x14ac:dyDescent="0.25">
      <c r="B60" s="98"/>
      <c r="C60" s="98"/>
      <c r="D60" s="98"/>
      <c r="E60" s="98"/>
      <c r="F60" s="98"/>
      <c r="G60" s="98"/>
      <c r="H60" s="98"/>
      <c r="I60" s="98"/>
      <c r="J60" s="98"/>
      <c r="K60" s="98"/>
      <c r="L60" s="98"/>
      <c r="M60" s="98"/>
      <c r="N60" s="98"/>
      <c r="O60" s="98"/>
      <c r="P60" s="98"/>
      <c r="Q60" s="98"/>
      <c r="R60" s="98"/>
      <c r="S60" s="98"/>
      <c r="T60" s="98"/>
      <c r="U60" s="98"/>
      <c r="V60" s="98"/>
      <c r="W60" s="98"/>
      <c r="X60" s="98"/>
      <c r="Y60" s="98"/>
      <c r="Z60" s="98"/>
      <c r="AA60" s="98"/>
      <c r="AB60" s="98"/>
      <c r="AC60" s="98"/>
      <c r="AD60" s="98"/>
      <c r="AE60" s="98"/>
      <c r="AF60" s="98"/>
      <c r="AG60" s="98"/>
      <c r="AH60" s="98"/>
      <c r="AI60" s="98"/>
      <c r="AJ60" s="98"/>
      <c r="AK60" s="98"/>
      <c r="AL60" s="98"/>
      <c r="AM60" s="98"/>
      <c r="AN60" s="98"/>
      <c r="AO60" s="98"/>
    </row>
    <row r="61" spans="2:41" ht="15.75" thickBot="1" x14ac:dyDescent="0.3"/>
    <row r="62" spans="2:41" x14ac:dyDescent="0.25">
      <c r="B62" s="99" t="s">
        <v>16</v>
      </c>
      <c r="C62" s="100"/>
      <c r="D62" s="103" t="s">
        <v>99</v>
      </c>
      <c r="E62" s="104"/>
      <c r="F62" s="104"/>
      <c r="G62" s="104"/>
      <c r="H62" s="104"/>
      <c r="I62" s="104"/>
      <c r="J62" s="104"/>
      <c r="K62" s="104"/>
      <c r="L62" s="104"/>
      <c r="M62" s="104"/>
      <c r="N62" s="104"/>
      <c r="O62" s="104"/>
      <c r="P62" s="104"/>
      <c r="Q62" s="104"/>
      <c r="R62" s="105"/>
    </row>
    <row r="63" spans="2:41" ht="15.75" thickBot="1" x14ac:dyDescent="0.3">
      <c r="B63" s="101"/>
      <c r="C63" s="102"/>
      <c r="D63" s="106"/>
      <c r="E63" s="107"/>
      <c r="F63" s="107"/>
      <c r="G63" s="107"/>
      <c r="H63" s="107"/>
      <c r="I63" s="107"/>
      <c r="J63" s="107"/>
      <c r="K63" s="107"/>
      <c r="L63" s="107"/>
      <c r="M63" s="107"/>
      <c r="N63" s="107"/>
      <c r="O63" s="107"/>
      <c r="P63" s="107"/>
      <c r="Q63" s="107"/>
      <c r="R63" s="108"/>
    </row>
    <row r="64" spans="2:41" ht="15" customHeight="1" x14ac:dyDescent="0.25">
      <c r="B64" s="98" t="s">
        <v>224</v>
      </c>
      <c r="C64" s="98"/>
      <c r="D64" s="98"/>
      <c r="E64" s="98"/>
      <c r="F64" s="98"/>
      <c r="G64" s="98"/>
      <c r="H64" s="98"/>
      <c r="I64" s="98"/>
      <c r="J64" s="98"/>
      <c r="K64" s="98"/>
      <c r="L64" s="98"/>
      <c r="M64" s="98"/>
      <c r="N64" s="98"/>
      <c r="O64" s="98"/>
      <c r="P64" s="98"/>
      <c r="Q64" s="98"/>
      <c r="R64" s="98"/>
      <c r="S64" s="98"/>
      <c r="T64" s="98"/>
      <c r="U64" s="98"/>
      <c r="V64" s="98"/>
      <c r="W64" s="98"/>
      <c r="X64" s="98"/>
      <c r="Y64" s="98"/>
      <c r="Z64" s="98"/>
      <c r="AA64" s="98"/>
      <c r="AB64" s="98"/>
      <c r="AC64" s="98"/>
      <c r="AD64" s="98"/>
      <c r="AE64" s="98"/>
      <c r="AF64" s="98"/>
      <c r="AG64" s="98"/>
      <c r="AH64" s="98"/>
      <c r="AI64" s="98"/>
      <c r="AJ64" s="98"/>
      <c r="AK64" s="98"/>
      <c r="AL64" s="98"/>
      <c r="AM64" s="98"/>
      <c r="AN64" s="98"/>
      <c r="AO64" s="98"/>
    </row>
    <row r="65" spans="2:41" x14ac:dyDescent="0.25">
      <c r="B65" s="98"/>
      <c r="C65" s="98"/>
      <c r="D65" s="98"/>
      <c r="E65" s="98"/>
      <c r="F65" s="98"/>
      <c r="G65" s="98"/>
      <c r="H65" s="98"/>
      <c r="I65" s="98"/>
      <c r="J65" s="98"/>
      <c r="K65" s="98"/>
      <c r="L65" s="98"/>
      <c r="M65" s="98"/>
      <c r="N65" s="98"/>
      <c r="O65" s="98"/>
      <c r="P65" s="98"/>
      <c r="Q65" s="98"/>
      <c r="R65" s="98"/>
      <c r="S65" s="98"/>
      <c r="T65" s="98"/>
      <c r="U65" s="98"/>
      <c r="V65" s="98"/>
      <c r="W65" s="98"/>
      <c r="X65" s="98"/>
      <c r="Y65" s="98"/>
      <c r="Z65" s="98"/>
      <c r="AA65" s="98"/>
      <c r="AB65" s="98"/>
      <c r="AC65" s="98"/>
      <c r="AD65" s="98"/>
      <c r="AE65" s="98"/>
      <c r="AF65" s="98"/>
      <c r="AG65" s="98"/>
      <c r="AH65" s="98"/>
      <c r="AI65" s="98"/>
      <c r="AJ65" s="98"/>
      <c r="AK65" s="98"/>
      <c r="AL65" s="98"/>
      <c r="AM65" s="98"/>
      <c r="AN65" s="98"/>
      <c r="AO65" s="98"/>
    </row>
    <row r="66" spans="2:41" x14ac:dyDescent="0.25">
      <c r="B66" s="98"/>
      <c r="C66" s="98"/>
      <c r="D66" s="98"/>
      <c r="E66" s="98"/>
      <c r="F66" s="98"/>
      <c r="G66" s="98"/>
      <c r="H66" s="98"/>
      <c r="I66" s="98"/>
      <c r="J66" s="98"/>
      <c r="K66" s="98"/>
      <c r="L66" s="98"/>
      <c r="M66" s="98"/>
      <c r="N66" s="98"/>
      <c r="O66" s="98"/>
      <c r="P66" s="98"/>
      <c r="Q66" s="98"/>
      <c r="R66" s="98"/>
      <c r="S66" s="98"/>
      <c r="T66" s="98"/>
      <c r="U66" s="98"/>
      <c r="V66" s="98"/>
      <c r="W66" s="98"/>
      <c r="X66" s="98"/>
      <c r="Y66" s="98"/>
      <c r="Z66" s="98"/>
      <c r="AA66" s="98"/>
      <c r="AB66" s="98"/>
      <c r="AC66" s="98"/>
      <c r="AD66" s="98"/>
      <c r="AE66" s="98"/>
      <c r="AF66" s="98"/>
      <c r="AG66" s="98"/>
      <c r="AH66" s="98"/>
      <c r="AI66" s="98"/>
      <c r="AJ66" s="98"/>
      <c r="AK66" s="98"/>
      <c r="AL66" s="98"/>
      <c r="AM66" s="98"/>
      <c r="AN66" s="98"/>
      <c r="AO66" s="98"/>
    </row>
    <row r="67" spans="2:41" x14ac:dyDescent="0.25">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98"/>
      <c r="AC67" s="98"/>
      <c r="AD67" s="98"/>
      <c r="AE67" s="98"/>
      <c r="AF67" s="98"/>
      <c r="AG67" s="98"/>
      <c r="AH67" s="98"/>
      <c r="AI67" s="98"/>
      <c r="AJ67" s="98"/>
      <c r="AK67" s="98"/>
      <c r="AL67" s="98"/>
      <c r="AM67" s="98"/>
      <c r="AN67" s="98"/>
      <c r="AO67" s="98"/>
    </row>
    <row r="68" spans="2:41" x14ac:dyDescent="0.25">
      <c r="B68" s="98"/>
      <c r="C68" s="98"/>
      <c r="D68" s="98"/>
      <c r="E68" s="98"/>
      <c r="F68" s="98"/>
      <c r="G68" s="98"/>
      <c r="H68" s="98"/>
      <c r="I68" s="98"/>
      <c r="J68" s="98"/>
      <c r="K68" s="98"/>
      <c r="L68" s="98"/>
      <c r="M68" s="98"/>
      <c r="N68" s="98"/>
      <c r="O68" s="98"/>
      <c r="P68" s="98"/>
      <c r="Q68" s="98"/>
      <c r="R68" s="98"/>
      <c r="S68" s="98"/>
      <c r="T68" s="98"/>
      <c r="U68" s="98"/>
      <c r="V68" s="98"/>
      <c r="W68" s="98"/>
      <c r="X68" s="98"/>
      <c r="Y68" s="98"/>
      <c r="Z68" s="98"/>
      <c r="AA68" s="98"/>
      <c r="AB68" s="98"/>
      <c r="AC68" s="98"/>
      <c r="AD68" s="98"/>
      <c r="AE68" s="98"/>
      <c r="AF68" s="98"/>
      <c r="AG68" s="98"/>
      <c r="AH68" s="98"/>
      <c r="AI68" s="98"/>
      <c r="AJ68" s="98"/>
      <c r="AK68" s="98"/>
      <c r="AL68" s="98"/>
      <c r="AM68" s="98"/>
      <c r="AN68" s="98"/>
      <c r="AO68" s="98"/>
    </row>
    <row r="69" spans="2:41" x14ac:dyDescent="0.25">
      <c r="B69" s="98"/>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c r="AC69" s="98"/>
      <c r="AD69" s="98"/>
      <c r="AE69" s="98"/>
      <c r="AF69" s="98"/>
      <c r="AG69" s="98"/>
      <c r="AH69" s="98"/>
      <c r="AI69" s="98"/>
      <c r="AJ69" s="98"/>
      <c r="AK69" s="98"/>
      <c r="AL69" s="98"/>
      <c r="AM69" s="98"/>
      <c r="AN69" s="98"/>
      <c r="AO69" s="98"/>
    </row>
    <row r="70" spans="2:41" x14ac:dyDescent="0.25">
      <c r="B70" s="98"/>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c r="AC70" s="98"/>
      <c r="AD70" s="98"/>
      <c r="AE70" s="98"/>
      <c r="AF70" s="98"/>
      <c r="AG70" s="98"/>
      <c r="AH70" s="98"/>
      <c r="AI70" s="98"/>
      <c r="AJ70" s="98"/>
      <c r="AK70" s="98"/>
      <c r="AL70" s="98"/>
      <c r="AM70" s="98"/>
      <c r="AN70" s="98"/>
      <c r="AO70" s="98"/>
    </row>
    <row r="71" spans="2:41" ht="15.75" thickBot="1" x14ac:dyDescent="0.3">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row>
    <row r="72" spans="2:41" x14ac:dyDescent="0.25">
      <c r="B72" s="99" t="s">
        <v>18</v>
      </c>
      <c r="C72" s="100"/>
      <c r="D72" s="103" t="s">
        <v>19</v>
      </c>
      <c r="E72" s="104"/>
      <c r="F72" s="104"/>
      <c r="G72" s="104"/>
      <c r="H72" s="104"/>
      <c r="I72" s="104"/>
      <c r="J72" s="104"/>
      <c r="K72" s="104"/>
      <c r="L72" s="104"/>
      <c r="M72" s="104"/>
      <c r="N72" s="104"/>
      <c r="O72" s="104"/>
      <c r="P72" s="104"/>
      <c r="Q72" s="104"/>
      <c r="R72" s="105"/>
    </row>
    <row r="73" spans="2:41" ht="15.75" thickBot="1" x14ac:dyDescent="0.3">
      <c r="B73" s="101"/>
      <c r="C73" s="102"/>
      <c r="D73" s="106"/>
      <c r="E73" s="107"/>
      <c r="F73" s="107"/>
      <c r="G73" s="107"/>
      <c r="H73" s="107"/>
      <c r="I73" s="107"/>
      <c r="J73" s="107"/>
      <c r="K73" s="107"/>
      <c r="L73" s="107"/>
      <c r="M73" s="107"/>
      <c r="N73" s="107"/>
      <c r="O73" s="107"/>
      <c r="P73" s="107"/>
      <c r="Q73" s="107"/>
      <c r="R73" s="108"/>
    </row>
    <row r="74" spans="2:41" x14ac:dyDescent="0.25">
      <c r="B74" s="110" t="s">
        <v>20</v>
      </c>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row>
    <row r="75" spans="2:41" x14ac:dyDescent="0.25">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row>
    <row r="76" spans="2:41" x14ac:dyDescent="0.25">
      <c r="B76" s="109" t="s">
        <v>134</v>
      </c>
      <c r="C76" s="109"/>
      <c r="D76" s="109"/>
      <c r="E76" s="109"/>
      <c r="F76" s="109"/>
      <c r="G76" s="109"/>
      <c r="H76" s="109"/>
      <c r="I76" s="109"/>
      <c r="J76" s="110" t="s">
        <v>21</v>
      </c>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c r="AI76" s="110"/>
      <c r="AJ76" s="110"/>
      <c r="AK76" s="110"/>
      <c r="AL76" s="110"/>
      <c r="AM76" s="110"/>
      <c r="AN76" s="110"/>
      <c r="AO76" s="110"/>
    </row>
    <row r="77" spans="2:41" x14ac:dyDescent="0.25">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row>
    <row r="78" spans="2:41" x14ac:dyDescent="0.25">
      <c r="B78" s="109" t="s">
        <v>73</v>
      </c>
      <c r="C78" s="109"/>
      <c r="D78" s="109"/>
      <c r="E78" s="109"/>
      <c r="F78" s="109"/>
      <c r="G78" s="109"/>
      <c r="H78" s="109"/>
      <c r="I78" s="109"/>
      <c r="J78" s="110" t="s">
        <v>135</v>
      </c>
      <c r="K78" s="110"/>
      <c r="L78" s="110"/>
      <c r="M78" s="110"/>
      <c r="N78" s="110"/>
      <c r="O78" s="110"/>
      <c r="P78" s="110"/>
      <c r="Q78" s="110"/>
      <c r="R78" s="110"/>
      <c r="S78" s="110"/>
      <c r="T78" s="110"/>
      <c r="U78" s="110"/>
      <c r="V78" s="110"/>
      <c r="W78" s="110"/>
      <c r="X78" s="110"/>
      <c r="Y78" s="110"/>
      <c r="Z78" s="110"/>
      <c r="AA78" s="110"/>
      <c r="AB78" s="110"/>
      <c r="AC78" s="110"/>
      <c r="AD78" s="110"/>
      <c r="AE78" s="110"/>
      <c r="AF78" s="110"/>
      <c r="AG78" s="110"/>
      <c r="AH78" s="110"/>
      <c r="AI78" s="110"/>
      <c r="AJ78" s="110"/>
      <c r="AK78" s="110"/>
      <c r="AL78" s="110"/>
      <c r="AM78" s="110"/>
      <c r="AN78" s="110"/>
      <c r="AO78" s="110"/>
    </row>
    <row r="79" spans="2:41" x14ac:dyDescent="0.25">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row>
    <row r="80" spans="2:41" x14ac:dyDescent="0.25">
      <c r="B80" s="109" t="s">
        <v>22</v>
      </c>
      <c r="C80" s="109"/>
      <c r="D80" s="109"/>
      <c r="E80" s="109"/>
      <c r="F80" s="109"/>
      <c r="G80" s="109"/>
      <c r="H80" s="109"/>
      <c r="I80" s="109"/>
      <c r="J80" s="110" t="s">
        <v>136</v>
      </c>
      <c r="K80" s="110"/>
      <c r="L80" s="110"/>
      <c r="M80" s="110"/>
      <c r="N80" s="110"/>
      <c r="O80" s="110"/>
      <c r="P80" s="110"/>
      <c r="Q80" s="110"/>
      <c r="R80" s="110"/>
      <c r="S80" s="110"/>
      <c r="T80" s="110"/>
      <c r="U80" s="110"/>
      <c r="V80" s="110"/>
      <c r="W80" s="110"/>
      <c r="X80" s="110"/>
      <c r="Y80" s="110"/>
      <c r="Z80" s="110"/>
      <c r="AA80" s="110"/>
      <c r="AB80" s="110"/>
      <c r="AC80" s="110"/>
      <c r="AD80" s="110"/>
      <c r="AE80" s="110"/>
      <c r="AF80" s="110"/>
      <c r="AG80" s="110"/>
      <c r="AH80" s="110"/>
      <c r="AI80" s="110"/>
      <c r="AJ80" s="110"/>
      <c r="AK80" s="110"/>
      <c r="AL80" s="110"/>
      <c r="AM80" s="110"/>
      <c r="AN80" s="110"/>
      <c r="AO80" s="110"/>
    </row>
    <row r="81" spans="2:41" x14ac:dyDescent="0.25">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row>
    <row r="82" spans="2:41" x14ac:dyDescent="0.25">
      <c r="B82" s="111" t="s">
        <v>23</v>
      </c>
      <c r="C82" s="111"/>
      <c r="D82" s="111"/>
      <c r="E82" s="111"/>
      <c r="F82" s="111"/>
      <c r="G82" s="111"/>
      <c r="H82" s="111"/>
      <c r="I82" s="111"/>
      <c r="J82" s="98" t="s">
        <v>137</v>
      </c>
      <c r="K82" s="98"/>
      <c r="L82" s="98"/>
      <c r="M82" s="98"/>
      <c r="N82" s="98"/>
      <c r="O82" s="98"/>
      <c r="P82" s="98"/>
      <c r="Q82" s="98"/>
      <c r="R82" s="98"/>
      <c r="S82" s="98"/>
      <c r="T82" s="98"/>
      <c r="U82" s="98"/>
      <c r="V82" s="98"/>
      <c r="W82" s="98"/>
      <c r="X82" s="98"/>
      <c r="Y82" s="98"/>
      <c r="Z82" s="98"/>
      <c r="AA82" s="98"/>
      <c r="AB82" s="98"/>
      <c r="AC82" s="98"/>
      <c r="AD82" s="98"/>
      <c r="AE82" s="98"/>
      <c r="AF82" s="98"/>
      <c r="AG82" s="98"/>
      <c r="AH82" s="98"/>
      <c r="AI82" s="98"/>
      <c r="AJ82" s="98"/>
      <c r="AK82" s="98"/>
      <c r="AL82" s="98"/>
      <c r="AM82" s="98"/>
      <c r="AN82" s="98"/>
      <c r="AO82" s="98"/>
    </row>
    <row r="83" spans="2:41" x14ac:dyDescent="0.25">
      <c r="B83" s="3"/>
      <c r="C83" s="3"/>
      <c r="D83" s="3"/>
      <c r="E83" s="3"/>
      <c r="F83" s="3"/>
      <c r="G83" s="3"/>
      <c r="H83" s="3"/>
      <c r="I83" s="3"/>
      <c r="J83" s="98"/>
      <c r="K83" s="98"/>
      <c r="L83" s="98"/>
      <c r="M83" s="98"/>
      <c r="N83" s="98"/>
      <c r="O83" s="98"/>
      <c r="P83" s="98"/>
      <c r="Q83" s="98"/>
      <c r="R83" s="98"/>
      <c r="S83" s="98"/>
      <c r="T83" s="98"/>
      <c r="U83" s="98"/>
      <c r="V83" s="98"/>
      <c r="W83" s="98"/>
      <c r="X83" s="98"/>
      <c r="Y83" s="98"/>
      <c r="Z83" s="98"/>
      <c r="AA83" s="98"/>
      <c r="AB83" s="98"/>
      <c r="AC83" s="98"/>
      <c r="AD83" s="98"/>
      <c r="AE83" s="98"/>
      <c r="AF83" s="98"/>
      <c r="AG83" s="98"/>
      <c r="AH83" s="98"/>
      <c r="AI83" s="98"/>
      <c r="AJ83" s="98"/>
      <c r="AK83" s="98"/>
      <c r="AL83" s="98"/>
      <c r="AM83" s="98"/>
      <c r="AN83" s="98"/>
      <c r="AO83" s="98"/>
    </row>
    <row r="85" spans="2:41" x14ac:dyDescent="0.25">
      <c r="B85" s="109" t="s">
        <v>24</v>
      </c>
      <c r="C85" s="109"/>
      <c r="D85" s="109"/>
      <c r="E85" s="109"/>
      <c r="F85" s="109"/>
      <c r="G85" s="109"/>
      <c r="H85" s="109"/>
      <c r="I85" s="109"/>
      <c r="J85" s="110" t="s">
        <v>138</v>
      </c>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c r="AH85" s="110"/>
      <c r="AI85" s="110"/>
      <c r="AJ85" s="110"/>
      <c r="AK85" s="110"/>
      <c r="AL85" s="110"/>
      <c r="AM85" s="110"/>
      <c r="AN85" s="110"/>
      <c r="AO85" s="110"/>
    </row>
    <row r="86" spans="2:41" x14ac:dyDescent="0.25">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row>
    <row r="87" spans="2:41" x14ac:dyDescent="0.25">
      <c r="B87" s="109" t="s">
        <v>25</v>
      </c>
      <c r="C87" s="109"/>
      <c r="D87" s="109"/>
      <c r="E87" s="109"/>
      <c r="F87" s="109"/>
      <c r="G87" s="109"/>
      <c r="H87" s="109"/>
      <c r="I87" s="109"/>
      <c r="J87" s="110" t="s">
        <v>26</v>
      </c>
      <c r="K87" s="110"/>
      <c r="L87" s="110"/>
      <c r="M87" s="110"/>
      <c r="N87" s="110"/>
      <c r="O87" s="110"/>
      <c r="P87" s="110"/>
      <c r="Q87" s="110"/>
      <c r="R87" s="110"/>
      <c r="S87" s="110"/>
      <c r="T87" s="110"/>
      <c r="U87" s="110"/>
      <c r="V87" s="110"/>
      <c r="W87" s="110"/>
      <c r="X87" s="110"/>
      <c r="Y87" s="110"/>
      <c r="Z87" s="110"/>
      <c r="AA87" s="110"/>
      <c r="AB87" s="110"/>
      <c r="AC87" s="110"/>
      <c r="AD87" s="110"/>
      <c r="AE87" s="110"/>
      <c r="AF87" s="110"/>
      <c r="AG87" s="110"/>
      <c r="AH87" s="110"/>
      <c r="AI87" s="110"/>
      <c r="AJ87" s="110"/>
      <c r="AK87" s="110"/>
      <c r="AL87" s="110"/>
      <c r="AM87" s="110"/>
      <c r="AN87" s="110"/>
      <c r="AO87" s="110"/>
    </row>
    <row r="88" spans="2:41" ht="15.75" thickBot="1" x14ac:dyDescent="0.3"/>
    <row r="89" spans="2:41" x14ac:dyDescent="0.25">
      <c r="B89" s="112" t="s">
        <v>27</v>
      </c>
      <c r="C89" s="113"/>
      <c r="D89" s="113"/>
      <c r="E89" s="113"/>
      <c r="F89" s="113"/>
      <c r="G89" s="113"/>
      <c r="H89" s="113"/>
      <c r="I89" s="113"/>
      <c r="J89" s="113"/>
      <c r="K89" s="113"/>
      <c r="L89" s="113"/>
      <c r="M89" s="113"/>
      <c r="N89" s="113"/>
      <c r="O89" s="113"/>
      <c r="P89" s="113"/>
      <c r="Q89" s="113"/>
      <c r="R89" s="114"/>
    </row>
    <row r="90" spans="2:41" ht="15.75" thickBot="1" x14ac:dyDescent="0.3">
      <c r="B90" s="115"/>
      <c r="C90" s="116"/>
      <c r="D90" s="116"/>
      <c r="E90" s="116"/>
      <c r="F90" s="116"/>
      <c r="G90" s="116"/>
      <c r="H90" s="116"/>
      <c r="I90" s="116"/>
      <c r="J90" s="116"/>
      <c r="K90" s="116"/>
      <c r="L90" s="116"/>
      <c r="M90" s="116"/>
      <c r="N90" s="116"/>
      <c r="O90" s="116"/>
      <c r="P90" s="116"/>
      <c r="Q90" s="116"/>
      <c r="R90" s="117"/>
    </row>
    <row r="91" spans="2:41" x14ac:dyDescent="0.25">
      <c r="B91" s="119" t="s">
        <v>139</v>
      </c>
      <c r="C91" s="119"/>
      <c r="D91" s="119"/>
      <c r="E91" s="119"/>
      <c r="F91" s="119"/>
      <c r="G91" s="119"/>
      <c r="H91" s="119"/>
      <c r="I91" s="119"/>
      <c r="J91" s="119"/>
      <c r="K91" s="98" t="s">
        <v>140</v>
      </c>
      <c r="L91" s="98"/>
      <c r="M91" s="98"/>
      <c r="N91" s="98"/>
      <c r="O91" s="98"/>
      <c r="P91" s="98"/>
      <c r="Q91" s="98"/>
      <c r="R91" s="98"/>
      <c r="S91" s="98"/>
      <c r="T91" s="98"/>
      <c r="U91" s="98"/>
      <c r="V91" s="98"/>
      <c r="W91" s="98"/>
      <c r="X91" s="98"/>
      <c r="Y91" s="98"/>
      <c r="Z91" s="98"/>
      <c r="AA91" s="98"/>
      <c r="AB91" s="98"/>
      <c r="AC91" s="98"/>
      <c r="AD91" s="98"/>
      <c r="AE91" s="98"/>
      <c r="AF91" s="98"/>
      <c r="AG91" s="98"/>
      <c r="AH91" s="98"/>
      <c r="AI91" s="98"/>
      <c r="AJ91" s="98"/>
      <c r="AK91" s="98"/>
      <c r="AL91" s="98"/>
      <c r="AM91" s="98"/>
      <c r="AN91" s="98"/>
      <c r="AO91" s="30"/>
    </row>
    <row r="92" spans="2:41" x14ac:dyDescent="0.25">
      <c r="B92" s="32"/>
      <c r="C92" s="32"/>
      <c r="D92" s="32"/>
      <c r="E92" s="32"/>
      <c r="F92" s="32"/>
      <c r="G92" s="32"/>
      <c r="H92" s="32"/>
      <c r="I92" s="32"/>
      <c r="J92" s="30"/>
      <c r="K92" s="98"/>
      <c r="L92" s="98"/>
      <c r="M92" s="98"/>
      <c r="N92" s="98"/>
      <c r="O92" s="98"/>
      <c r="P92" s="98"/>
      <c r="Q92" s="98"/>
      <c r="R92" s="98"/>
      <c r="S92" s="98"/>
      <c r="T92" s="98"/>
      <c r="U92" s="98"/>
      <c r="V92" s="98"/>
      <c r="W92" s="98"/>
      <c r="X92" s="98"/>
      <c r="Y92" s="98"/>
      <c r="Z92" s="98"/>
      <c r="AA92" s="98"/>
      <c r="AB92" s="98"/>
      <c r="AC92" s="98"/>
      <c r="AD92" s="98"/>
      <c r="AE92" s="98"/>
      <c r="AF92" s="98"/>
      <c r="AG92" s="98"/>
      <c r="AH92" s="98"/>
      <c r="AI92" s="98"/>
      <c r="AJ92" s="98"/>
      <c r="AK92" s="98"/>
      <c r="AL92" s="98"/>
      <c r="AM92" s="98"/>
      <c r="AN92" s="98"/>
      <c r="AO92" s="30"/>
    </row>
    <row r="93" spans="2:41" x14ac:dyDescent="0.25">
      <c r="B93" s="118" t="s">
        <v>141</v>
      </c>
      <c r="C93" s="118"/>
      <c r="D93" s="118"/>
      <c r="E93" s="118"/>
      <c r="F93" s="118"/>
      <c r="G93" s="118"/>
      <c r="H93" s="118"/>
      <c r="I93" s="118"/>
      <c r="J93" s="98" t="s">
        <v>28</v>
      </c>
      <c r="K93" s="98"/>
      <c r="L93" s="98"/>
      <c r="M93" s="98"/>
      <c r="N93" s="98"/>
      <c r="O93" s="98"/>
      <c r="P93" s="98"/>
      <c r="Q93" s="98"/>
      <c r="R93" s="98"/>
      <c r="S93" s="98"/>
      <c r="T93" s="98"/>
      <c r="U93" s="98"/>
      <c r="V93" s="98"/>
      <c r="W93" s="98"/>
      <c r="X93" s="98"/>
      <c r="Y93" s="98"/>
      <c r="Z93" s="98"/>
      <c r="AA93" s="98"/>
      <c r="AB93" s="98"/>
      <c r="AC93" s="98"/>
      <c r="AD93" s="98"/>
      <c r="AE93" s="98"/>
      <c r="AF93" s="98"/>
      <c r="AG93" s="98"/>
      <c r="AH93" s="98"/>
      <c r="AI93" s="98"/>
      <c r="AJ93" s="98"/>
      <c r="AK93" s="98"/>
      <c r="AL93" s="98"/>
      <c r="AM93" s="98"/>
      <c r="AN93" s="98"/>
      <c r="AO93" s="98"/>
    </row>
    <row r="94" spans="2:41" x14ac:dyDescent="0.25">
      <c r="B94" s="4"/>
      <c r="C94" s="4"/>
      <c r="D94" s="4"/>
      <c r="E94" s="4"/>
      <c r="F94" s="4"/>
      <c r="G94" s="4"/>
      <c r="H94" s="4"/>
      <c r="I94" s="3"/>
      <c r="J94" s="98"/>
      <c r="K94" s="98"/>
      <c r="L94" s="98"/>
      <c r="M94" s="98"/>
      <c r="N94" s="98"/>
      <c r="O94" s="98"/>
      <c r="P94" s="98"/>
      <c r="Q94" s="98"/>
      <c r="R94" s="98"/>
      <c r="S94" s="98"/>
      <c r="T94" s="98"/>
      <c r="U94" s="98"/>
      <c r="V94" s="98"/>
      <c r="W94" s="98"/>
      <c r="X94" s="98"/>
      <c r="Y94" s="98"/>
      <c r="Z94" s="98"/>
      <c r="AA94" s="98"/>
      <c r="AB94" s="98"/>
      <c r="AC94" s="98"/>
      <c r="AD94" s="98"/>
      <c r="AE94" s="98"/>
      <c r="AF94" s="98"/>
      <c r="AG94" s="98"/>
      <c r="AH94" s="98"/>
      <c r="AI94" s="98"/>
      <c r="AJ94" s="98"/>
      <c r="AK94" s="98"/>
      <c r="AL94" s="98"/>
      <c r="AM94" s="98"/>
      <c r="AN94" s="98"/>
      <c r="AO94" s="98"/>
    </row>
    <row r="95" spans="2:41" x14ac:dyDescent="0.25">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row>
    <row r="96" spans="2:41" x14ac:dyDescent="0.25">
      <c r="B96" s="109" t="s">
        <v>29</v>
      </c>
      <c r="C96" s="109"/>
      <c r="D96" s="109"/>
      <c r="E96" s="109"/>
      <c r="F96" s="109"/>
      <c r="G96" s="109"/>
      <c r="H96" s="109"/>
      <c r="I96" s="109"/>
      <c r="J96" s="110" t="s">
        <v>30</v>
      </c>
      <c r="K96" s="110"/>
      <c r="L96" s="110"/>
      <c r="M96" s="110"/>
      <c r="N96" s="110"/>
      <c r="O96" s="110"/>
      <c r="P96" s="110"/>
      <c r="Q96" s="110"/>
      <c r="R96" s="110"/>
      <c r="S96" s="110"/>
      <c r="T96" s="110"/>
      <c r="U96" s="110"/>
      <c r="V96" s="110"/>
      <c r="W96" s="110"/>
      <c r="X96" s="110"/>
      <c r="Y96" s="110"/>
      <c r="Z96" s="110"/>
      <c r="AA96" s="110"/>
      <c r="AB96" s="110"/>
      <c r="AC96" s="110"/>
      <c r="AD96" s="110"/>
      <c r="AE96" s="110"/>
      <c r="AF96" s="110"/>
      <c r="AG96" s="110"/>
      <c r="AH96" s="110"/>
      <c r="AI96" s="110"/>
      <c r="AJ96" s="110"/>
      <c r="AK96" s="110"/>
      <c r="AL96" s="110"/>
      <c r="AM96" s="110"/>
      <c r="AN96" s="110"/>
      <c r="AO96" s="110"/>
    </row>
    <row r="97" spans="2:41" x14ac:dyDescent="0.25">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row>
    <row r="98" spans="2:41" x14ac:dyDescent="0.25">
      <c r="B98" s="109" t="s">
        <v>31</v>
      </c>
      <c r="C98" s="109"/>
      <c r="D98" s="109"/>
      <c r="E98" s="109"/>
      <c r="F98" s="109"/>
      <c r="G98" s="109"/>
      <c r="H98" s="109"/>
      <c r="I98" s="109"/>
      <c r="J98" s="109"/>
      <c r="K98" s="110" t="s">
        <v>32</v>
      </c>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K98" s="110"/>
      <c r="AL98" s="110"/>
      <c r="AM98" s="110"/>
      <c r="AN98" s="110"/>
      <c r="AO98" s="110"/>
    </row>
    <row r="99" spans="2:41" x14ac:dyDescent="0.25">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row>
    <row r="100" spans="2:41" x14ac:dyDescent="0.25">
      <c r="B100" s="109" t="s">
        <v>33</v>
      </c>
      <c r="C100" s="109"/>
      <c r="D100" s="109"/>
      <c r="E100" s="109"/>
      <c r="F100" s="109"/>
      <c r="G100" s="109"/>
      <c r="H100" s="109"/>
      <c r="I100" s="109"/>
      <c r="J100" s="109"/>
      <c r="K100" s="109"/>
      <c r="L100" s="109"/>
      <c r="M100" s="109"/>
      <c r="N100" s="109"/>
      <c r="O100" s="110" t="s">
        <v>34</v>
      </c>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0"/>
      <c r="AM100" s="110"/>
      <c r="AN100" s="110"/>
      <c r="AO100" s="110"/>
    </row>
    <row r="101" spans="2:41" x14ac:dyDescent="0.25">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row>
    <row r="102" spans="2:41" x14ac:dyDescent="0.25">
      <c r="B102" s="118" t="s">
        <v>35</v>
      </c>
      <c r="C102" s="118"/>
      <c r="D102" s="118"/>
      <c r="E102" s="118"/>
      <c r="F102" s="118"/>
      <c r="G102" s="118"/>
      <c r="H102" s="118"/>
      <c r="I102" s="118"/>
      <c r="J102" s="98" t="s">
        <v>36</v>
      </c>
      <c r="K102" s="98"/>
      <c r="L102" s="98"/>
      <c r="M102" s="98"/>
      <c r="N102" s="98"/>
      <c r="O102" s="98"/>
      <c r="P102" s="98"/>
      <c r="Q102" s="98"/>
      <c r="R102" s="98"/>
      <c r="S102" s="98"/>
      <c r="T102" s="98"/>
      <c r="U102" s="98"/>
      <c r="V102" s="98"/>
      <c r="W102" s="98"/>
      <c r="X102" s="98"/>
      <c r="Y102" s="98"/>
      <c r="Z102" s="98"/>
      <c r="AA102" s="98"/>
      <c r="AB102" s="98"/>
      <c r="AC102" s="98"/>
      <c r="AD102" s="98"/>
      <c r="AE102" s="98"/>
      <c r="AF102" s="98"/>
      <c r="AG102" s="98"/>
      <c r="AH102" s="98"/>
      <c r="AI102" s="98"/>
      <c r="AJ102" s="98"/>
      <c r="AK102" s="98"/>
      <c r="AL102" s="98"/>
      <c r="AM102" s="98"/>
      <c r="AN102" s="98"/>
      <c r="AO102" s="98"/>
    </row>
    <row r="103" spans="2:41" x14ac:dyDescent="0.25">
      <c r="B103" s="5"/>
      <c r="C103" s="5"/>
      <c r="D103" s="5"/>
      <c r="E103" s="5"/>
      <c r="F103" s="5"/>
      <c r="G103" s="5"/>
      <c r="H103" s="5"/>
      <c r="I103" s="5"/>
      <c r="J103" s="98"/>
      <c r="K103" s="98"/>
      <c r="L103" s="98"/>
      <c r="M103" s="98"/>
      <c r="N103" s="98"/>
      <c r="O103" s="98"/>
      <c r="P103" s="98"/>
      <c r="Q103" s="98"/>
      <c r="R103" s="98"/>
      <c r="S103" s="98"/>
      <c r="T103" s="98"/>
      <c r="U103" s="98"/>
      <c r="V103" s="98"/>
      <c r="W103" s="98"/>
      <c r="X103" s="98"/>
      <c r="Y103" s="98"/>
      <c r="Z103" s="98"/>
      <c r="AA103" s="98"/>
      <c r="AB103" s="98"/>
      <c r="AC103" s="98"/>
      <c r="AD103" s="98"/>
      <c r="AE103" s="98"/>
      <c r="AF103" s="98"/>
      <c r="AG103" s="98"/>
      <c r="AH103" s="98"/>
      <c r="AI103" s="98"/>
      <c r="AJ103" s="98"/>
      <c r="AK103" s="98"/>
      <c r="AL103" s="98"/>
      <c r="AM103" s="98"/>
      <c r="AN103" s="98"/>
      <c r="AO103" s="98"/>
    </row>
    <row r="104" spans="2:41" ht="15.75" thickBot="1" x14ac:dyDescent="0.3"/>
    <row r="105" spans="2:41" x14ac:dyDescent="0.25">
      <c r="B105" s="112" t="s">
        <v>114</v>
      </c>
      <c r="C105" s="113"/>
      <c r="D105" s="113"/>
      <c r="E105" s="113"/>
      <c r="F105" s="113"/>
      <c r="G105" s="113"/>
      <c r="H105" s="113"/>
      <c r="I105" s="113"/>
      <c r="J105" s="113"/>
      <c r="K105" s="113"/>
      <c r="L105" s="113"/>
      <c r="M105" s="113"/>
      <c r="N105" s="113"/>
      <c r="O105" s="113"/>
      <c r="P105" s="113"/>
      <c r="Q105" s="113"/>
      <c r="R105" s="114"/>
    </row>
    <row r="106" spans="2:41" ht="15.75" thickBot="1" x14ac:dyDescent="0.3">
      <c r="B106" s="115"/>
      <c r="C106" s="116"/>
      <c r="D106" s="116"/>
      <c r="E106" s="116"/>
      <c r="F106" s="116"/>
      <c r="G106" s="116"/>
      <c r="H106" s="116"/>
      <c r="I106" s="116"/>
      <c r="J106" s="116"/>
      <c r="K106" s="116"/>
      <c r="L106" s="116"/>
      <c r="M106" s="116"/>
      <c r="N106" s="116"/>
      <c r="O106" s="116"/>
      <c r="P106" s="116"/>
      <c r="Q106" s="116"/>
      <c r="R106" s="117"/>
    </row>
    <row r="107" spans="2:41" x14ac:dyDescent="0.25">
      <c r="B107" s="98" t="s">
        <v>187</v>
      </c>
      <c r="C107" s="98"/>
      <c r="D107" s="98"/>
      <c r="E107" s="98"/>
      <c r="F107" s="98"/>
      <c r="G107" s="98"/>
      <c r="H107" s="98"/>
      <c r="I107" s="98"/>
      <c r="J107" s="98"/>
      <c r="K107" s="98"/>
      <c r="L107" s="98"/>
      <c r="M107" s="98"/>
      <c r="N107" s="98"/>
      <c r="O107" s="98"/>
      <c r="P107" s="98"/>
      <c r="Q107" s="98"/>
      <c r="R107" s="98"/>
      <c r="S107" s="98"/>
      <c r="T107" s="98"/>
      <c r="U107" s="98"/>
      <c r="V107" s="98"/>
      <c r="W107" s="98"/>
      <c r="X107" s="98"/>
      <c r="Y107" s="98"/>
      <c r="Z107" s="98"/>
      <c r="AA107" s="98"/>
      <c r="AB107" s="98"/>
      <c r="AC107" s="98"/>
      <c r="AD107" s="98"/>
      <c r="AE107" s="98"/>
      <c r="AF107" s="98"/>
      <c r="AG107" s="98"/>
      <c r="AH107" s="98"/>
      <c r="AI107" s="98"/>
      <c r="AJ107" s="98"/>
      <c r="AK107" s="98"/>
      <c r="AL107" s="98"/>
      <c r="AM107" s="98"/>
      <c r="AN107" s="98"/>
      <c r="AO107" s="98"/>
    </row>
    <row r="108" spans="2:41" x14ac:dyDescent="0.25">
      <c r="B108" s="98"/>
      <c r="C108" s="98"/>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row>
    <row r="109" spans="2:41" ht="15.75" thickBot="1" x14ac:dyDescent="0.3"/>
    <row r="110" spans="2:41" x14ac:dyDescent="0.25">
      <c r="B110" s="112" t="s">
        <v>169</v>
      </c>
      <c r="C110" s="113"/>
      <c r="D110" s="113"/>
      <c r="E110" s="113"/>
      <c r="F110" s="113"/>
      <c r="G110" s="113"/>
      <c r="H110" s="113"/>
      <c r="I110" s="113"/>
      <c r="J110" s="113"/>
      <c r="K110" s="113"/>
      <c r="L110" s="113"/>
      <c r="M110" s="113"/>
      <c r="N110" s="113"/>
      <c r="O110" s="113"/>
      <c r="P110" s="113"/>
      <c r="Q110" s="113"/>
      <c r="R110" s="114"/>
    </row>
    <row r="111" spans="2:41" ht="22.5" customHeight="1" thickBot="1" x14ac:dyDescent="0.3">
      <c r="B111" s="115"/>
      <c r="C111" s="116"/>
      <c r="D111" s="116"/>
      <c r="E111" s="116"/>
      <c r="F111" s="116"/>
      <c r="G111" s="116"/>
      <c r="H111" s="116"/>
      <c r="I111" s="116"/>
      <c r="J111" s="116"/>
      <c r="K111" s="116"/>
      <c r="L111" s="116"/>
      <c r="M111" s="116"/>
      <c r="N111" s="116"/>
      <c r="O111" s="116"/>
      <c r="P111" s="116"/>
      <c r="Q111" s="116"/>
      <c r="R111" s="117"/>
    </row>
    <row r="112" spans="2:41" x14ac:dyDescent="0.25">
      <c r="B112" s="110" t="s">
        <v>170</v>
      </c>
      <c r="C112" s="110"/>
      <c r="D112" s="110"/>
      <c r="E112" s="110"/>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0"/>
      <c r="AM112" s="110"/>
      <c r="AN112" s="110"/>
      <c r="AO112" s="110"/>
    </row>
    <row r="113" spans="2:41" x14ac:dyDescent="0.25">
      <c r="B113" s="130" t="s">
        <v>171</v>
      </c>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c r="AF113" s="130"/>
      <c r="AG113" s="130"/>
      <c r="AH113" s="130"/>
      <c r="AI113" s="130"/>
      <c r="AJ113" s="130"/>
      <c r="AK113" s="130"/>
      <c r="AL113" s="130"/>
      <c r="AM113" s="130"/>
      <c r="AN113" s="130"/>
      <c r="AO113" s="130"/>
    </row>
    <row r="114" spans="2:41" x14ac:dyDescent="0.25">
      <c r="B114" s="27" t="s">
        <v>173</v>
      </c>
    </row>
    <row r="115" spans="2:41" x14ac:dyDescent="0.25">
      <c r="B115" s="98" t="s">
        <v>172</v>
      </c>
      <c r="C115" s="98"/>
      <c r="D115" s="98"/>
      <c r="E115" s="98"/>
      <c r="F115" s="98"/>
      <c r="G115" s="98"/>
      <c r="H115" s="98"/>
      <c r="I115" s="98"/>
      <c r="J115" s="98"/>
      <c r="K115" s="98"/>
      <c r="L115" s="98"/>
      <c r="M115" s="98"/>
      <c r="N115" s="98"/>
      <c r="O115" s="98"/>
      <c r="P115" s="98"/>
      <c r="Q115" s="98"/>
      <c r="R115" s="98"/>
      <c r="S115" s="98"/>
      <c r="T115" s="98"/>
      <c r="U115" s="98"/>
      <c r="V115" s="98"/>
      <c r="W115" s="98"/>
      <c r="X115" s="98"/>
      <c r="Y115" s="98"/>
      <c r="Z115" s="98"/>
      <c r="AA115" s="98"/>
      <c r="AB115" s="98"/>
      <c r="AC115" s="98"/>
      <c r="AD115" s="98"/>
      <c r="AE115" s="98"/>
      <c r="AF115" s="98"/>
      <c r="AG115" s="98"/>
      <c r="AH115" s="98"/>
      <c r="AI115" s="98"/>
      <c r="AJ115" s="98"/>
      <c r="AK115" s="98"/>
      <c r="AL115" s="98"/>
      <c r="AM115" s="98"/>
      <c r="AN115" s="98"/>
      <c r="AO115" s="98"/>
    </row>
    <row r="116" spans="2:41" x14ac:dyDescent="0.25">
      <c r="B116" s="98"/>
      <c r="C116" s="98"/>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c r="AC116" s="98"/>
      <c r="AD116" s="98"/>
      <c r="AE116" s="98"/>
      <c r="AF116" s="98"/>
      <c r="AG116" s="98"/>
      <c r="AH116" s="98"/>
      <c r="AI116" s="98"/>
      <c r="AJ116" s="98"/>
      <c r="AK116" s="98"/>
      <c r="AL116" s="98"/>
      <c r="AM116" s="98"/>
      <c r="AN116" s="98"/>
      <c r="AO116" s="98"/>
    </row>
    <row r="117" spans="2:41" x14ac:dyDescent="0.25">
      <c r="B117" s="98" t="s">
        <v>189</v>
      </c>
      <c r="C117" s="98"/>
      <c r="D117" s="98"/>
      <c r="E117" s="98"/>
      <c r="F117" s="98"/>
      <c r="G117" s="98"/>
      <c r="H117" s="98"/>
      <c r="I117" s="98"/>
      <c r="J117" s="98"/>
      <c r="K117" s="98"/>
      <c r="L117" s="98"/>
      <c r="M117" s="98"/>
      <c r="N117" s="98"/>
      <c r="O117" s="98"/>
      <c r="P117" s="98"/>
      <c r="Q117" s="98"/>
      <c r="R117" s="98"/>
      <c r="S117" s="98"/>
      <c r="T117" s="98"/>
      <c r="U117" s="98"/>
      <c r="V117" s="98"/>
      <c r="W117" s="98"/>
      <c r="X117" s="98"/>
      <c r="Y117" s="98"/>
      <c r="Z117" s="98"/>
      <c r="AA117" s="98"/>
      <c r="AB117" s="98"/>
      <c r="AC117" s="98"/>
      <c r="AD117" s="98"/>
      <c r="AE117" s="98"/>
      <c r="AF117" s="98"/>
      <c r="AG117" s="98"/>
      <c r="AH117" s="98"/>
      <c r="AI117" s="98"/>
      <c r="AJ117" s="98"/>
      <c r="AK117" s="98"/>
      <c r="AL117" s="98"/>
      <c r="AM117" s="98"/>
      <c r="AN117" s="98"/>
      <c r="AO117" s="98"/>
    </row>
    <row r="118" spans="2:41" x14ac:dyDescent="0.25">
      <c r="B118" s="98"/>
      <c r="C118" s="98"/>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c r="AC118" s="98"/>
      <c r="AD118" s="98"/>
      <c r="AE118" s="98"/>
      <c r="AF118" s="98"/>
      <c r="AG118" s="98"/>
      <c r="AH118" s="98"/>
      <c r="AI118" s="98"/>
      <c r="AJ118" s="98"/>
      <c r="AK118" s="98"/>
      <c r="AL118" s="98"/>
      <c r="AM118" s="98"/>
      <c r="AN118" s="98"/>
      <c r="AO118" s="98"/>
    </row>
    <row r="119" spans="2:41" x14ac:dyDescent="0.25">
      <c r="B119" s="98" t="s">
        <v>174</v>
      </c>
      <c r="C119" s="98"/>
      <c r="D119" s="98"/>
      <c r="E119" s="98"/>
      <c r="F119" s="98"/>
      <c r="G119" s="98"/>
      <c r="H119" s="98"/>
      <c r="I119" s="98"/>
      <c r="J119" s="98"/>
      <c r="K119" s="98"/>
      <c r="L119" s="98"/>
      <c r="M119" s="98"/>
      <c r="N119" s="98"/>
      <c r="O119" s="98"/>
      <c r="P119" s="98"/>
      <c r="Q119" s="98"/>
      <c r="R119" s="98"/>
      <c r="S119" s="98"/>
      <c r="T119" s="98"/>
      <c r="U119" s="98"/>
      <c r="V119" s="98"/>
      <c r="W119" s="98"/>
      <c r="X119" s="98"/>
      <c r="Y119" s="98"/>
      <c r="Z119" s="98"/>
      <c r="AA119" s="98"/>
      <c r="AB119" s="98"/>
      <c r="AC119" s="98"/>
      <c r="AD119" s="98"/>
      <c r="AE119" s="98"/>
      <c r="AF119" s="98"/>
      <c r="AG119" s="98"/>
      <c r="AH119" s="98"/>
      <c r="AI119" s="98"/>
      <c r="AJ119" s="98"/>
      <c r="AK119" s="98"/>
      <c r="AL119" s="98"/>
      <c r="AM119" s="98"/>
      <c r="AN119" s="98"/>
      <c r="AO119" s="98"/>
    </row>
    <row r="120" spans="2:41" x14ac:dyDescent="0.25">
      <c r="B120" s="98"/>
      <c r="C120" s="98"/>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c r="AC120" s="98"/>
      <c r="AD120" s="98"/>
      <c r="AE120" s="98"/>
      <c r="AF120" s="98"/>
      <c r="AG120" s="98"/>
      <c r="AH120" s="98"/>
      <c r="AI120" s="98"/>
      <c r="AJ120" s="98"/>
      <c r="AK120" s="98"/>
      <c r="AL120" s="98"/>
      <c r="AM120" s="98"/>
      <c r="AN120" s="98"/>
      <c r="AO120" s="98"/>
    </row>
    <row r="121" spans="2:41" x14ac:dyDescent="0.25">
      <c r="B121" s="130" t="s">
        <v>175</v>
      </c>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c r="AF121" s="130"/>
      <c r="AG121" s="130"/>
      <c r="AH121" s="130"/>
      <c r="AI121" s="130"/>
      <c r="AJ121" s="130"/>
      <c r="AK121" s="130"/>
      <c r="AL121" s="130"/>
      <c r="AM121" s="130"/>
      <c r="AN121" s="130"/>
      <c r="AO121" s="130"/>
    </row>
    <row r="123" spans="2:41" x14ac:dyDescent="0.25">
      <c r="B123" s="98" t="s">
        <v>176</v>
      </c>
      <c r="C123" s="98"/>
      <c r="D123" s="98"/>
      <c r="E123" s="98"/>
      <c r="F123" s="98"/>
      <c r="G123" s="98"/>
      <c r="H123" s="98"/>
      <c r="I123" s="98"/>
      <c r="J123" s="98"/>
      <c r="K123" s="98"/>
      <c r="L123" s="98"/>
      <c r="M123" s="98"/>
      <c r="N123" s="98"/>
      <c r="O123" s="98"/>
      <c r="P123" s="98"/>
      <c r="Q123" s="98"/>
      <c r="R123" s="98"/>
      <c r="S123" s="98"/>
      <c r="T123" s="98"/>
      <c r="U123" s="98"/>
      <c r="V123" s="98"/>
      <c r="W123" s="98"/>
      <c r="X123" s="98"/>
      <c r="Y123" s="98"/>
      <c r="Z123" s="98"/>
      <c r="AA123" s="98"/>
      <c r="AB123" s="98"/>
      <c r="AC123" s="98"/>
      <c r="AD123" s="98"/>
      <c r="AE123" s="98"/>
      <c r="AF123" s="98"/>
      <c r="AG123" s="98"/>
      <c r="AH123" s="98"/>
      <c r="AI123" s="98"/>
      <c r="AJ123" s="98"/>
      <c r="AK123" s="98"/>
      <c r="AL123" s="98"/>
      <c r="AM123" s="98"/>
      <c r="AN123" s="98"/>
      <c r="AO123" s="98"/>
    </row>
    <row r="124" spans="2:41" x14ac:dyDescent="0.25">
      <c r="B124" s="98"/>
      <c r="C124" s="98"/>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c r="AC124" s="98"/>
      <c r="AD124" s="98"/>
      <c r="AE124" s="98"/>
      <c r="AF124" s="98"/>
      <c r="AG124" s="98"/>
      <c r="AH124" s="98"/>
      <c r="AI124" s="98"/>
      <c r="AJ124" s="98"/>
      <c r="AK124" s="98"/>
      <c r="AL124" s="98"/>
      <c r="AM124" s="98"/>
      <c r="AN124" s="98"/>
      <c r="AO124" s="98"/>
    </row>
    <row r="126" spans="2:41" x14ac:dyDescent="0.25">
      <c r="B126" s="130" t="s">
        <v>177</v>
      </c>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c r="AF126" s="130"/>
      <c r="AG126" s="130"/>
      <c r="AH126" s="130"/>
      <c r="AI126" s="130"/>
      <c r="AJ126" s="130"/>
      <c r="AK126" s="130"/>
      <c r="AL126" s="130"/>
      <c r="AM126" s="130"/>
      <c r="AN126" s="130"/>
      <c r="AO126" s="130"/>
    </row>
    <row r="127" spans="2:41" x14ac:dyDescent="0.25">
      <c r="B127" s="98" t="s">
        <v>178</v>
      </c>
      <c r="C127" s="98"/>
      <c r="D127" s="98"/>
      <c r="E127" s="98"/>
      <c r="F127" s="98"/>
      <c r="G127" s="98"/>
      <c r="H127" s="98"/>
      <c r="I127" s="98"/>
      <c r="J127" s="98"/>
      <c r="K127" s="98"/>
      <c r="L127" s="98"/>
      <c r="M127" s="98"/>
      <c r="N127" s="98"/>
      <c r="O127" s="98"/>
      <c r="P127" s="98"/>
      <c r="Q127" s="98"/>
      <c r="R127" s="98"/>
      <c r="S127" s="98"/>
      <c r="T127" s="98"/>
      <c r="U127" s="98"/>
      <c r="V127" s="98"/>
      <c r="W127" s="98"/>
      <c r="X127" s="98"/>
      <c r="Y127" s="98"/>
      <c r="Z127" s="98"/>
      <c r="AA127" s="98"/>
      <c r="AB127" s="98"/>
      <c r="AC127" s="98"/>
      <c r="AD127" s="98"/>
      <c r="AE127" s="98"/>
      <c r="AF127" s="98"/>
      <c r="AG127" s="98"/>
      <c r="AH127" s="98"/>
      <c r="AI127" s="98"/>
      <c r="AJ127" s="98"/>
      <c r="AK127" s="98"/>
      <c r="AL127" s="98"/>
      <c r="AM127" s="98"/>
      <c r="AN127" s="98"/>
      <c r="AO127" s="98"/>
    </row>
    <row r="128" spans="2:41" x14ac:dyDescent="0.25">
      <c r="B128" s="98" t="s">
        <v>179</v>
      </c>
      <c r="C128" s="98"/>
      <c r="D128" s="98"/>
      <c r="E128" s="98"/>
      <c r="F128" s="98"/>
      <c r="G128" s="98"/>
      <c r="H128" s="98"/>
      <c r="I128" s="98"/>
      <c r="J128" s="98"/>
      <c r="K128" s="98"/>
      <c r="L128" s="98"/>
      <c r="M128" s="98"/>
      <c r="N128" s="98"/>
      <c r="O128" s="98"/>
      <c r="P128" s="98"/>
      <c r="Q128" s="98"/>
      <c r="R128" s="98"/>
      <c r="S128" s="98"/>
      <c r="T128" s="98"/>
      <c r="U128" s="98"/>
      <c r="V128" s="98"/>
      <c r="W128" s="98"/>
      <c r="X128" s="98"/>
      <c r="Y128" s="98"/>
      <c r="Z128" s="98"/>
      <c r="AA128" s="98"/>
      <c r="AB128" s="98"/>
      <c r="AC128" s="98"/>
      <c r="AD128" s="98"/>
      <c r="AE128" s="98"/>
      <c r="AF128" s="98"/>
      <c r="AG128" s="98"/>
      <c r="AH128" s="98"/>
      <c r="AI128" s="98"/>
      <c r="AJ128" s="98"/>
      <c r="AK128" s="98"/>
      <c r="AL128" s="98"/>
      <c r="AM128" s="98"/>
      <c r="AN128" s="98"/>
      <c r="AO128" s="98"/>
    </row>
    <row r="130" spans="2:41" x14ac:dyDescent="0.25">
      <c r="B130" s="98" t="s">
        <v>180</v>
      </c>
      <c r="C130" s="98"/>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c r="AC130" s="98"/>
      <c r="AD130" s="98"/>
      <c r="AE130" s="98"/>
      <c r="AF130" s="98"/>
      <c r="AG130" s="98"/>
      <c r="AH130" s="98"/>
      <c r="AI130" s="98"/>
      <c r="AJ130" s="98"/>
      <c r="AK130" s="98"/>
      <c r="AL130" s="98"/>
      <c r="AM130" s="98"/>
      <c r="AN130" s="98"/>
      <c r="AO130" s="98"/>
    </row>
  </sheetData>
  <mergeCells count="77">
    <mergeCell ref="C10:F10"/>
    <mergeCell ref="B11:F11"/>
    <mergeCell ref="B128:AO128"/>
    <mergeCell ref="B130:AO130"/>
    <mergeCell ref="B119:AO120"/>
    <mergeCell ref="B121:AO121"/>
    <mergeCell ref="B123:AO124"/>
    <mergeCell ref="B126:AO126"/>
    <mergeCell ref="B127:AO127"/>
    <mergeCell ref="B117:AO118"/>
    <mergeCell ref="B110:R111"/>
    <mergeCell ref="B33:AO34"/>
    <mergeCell ref="B35:AO39"/>
    <mergeCell ref="B112:AO112"/>
    <mergeCell ref="B113:AO113"/>
    <mergeCell ref="B115:AO116"/>
    <mergeCell ref="AX2:BB2"/>
    <mergeCell ref="B28:AO29"/>
    <mergeCell ref="B26:AO27"/>
    <mergeCell ref="B15:R16"/>
    <mergeCell ref="B17:AO18"/>
    <mergeCell ref="B2:AO3"/>
    <mergeCell ref="B20:C21"/>
    <mergeCell ref="D20:R21"/>
    <mergeCell ref="B22:AO22"/>
    <mergeCell ref="B24:C25"/>
    <mergeCell ref="D24:R25"/>
    <mergeCell ref="B5:R6"/>
    <mergeCell ref="B7:AR7"/>
    <mergeCell ref="B8:AR8"/>
    <mergeCell ref="G10:AO12"/>
    <mergeCell ref="C13:H13"/>
    <mergeCell ref="B49:AO50"/>
    <mergeCell ref="B72:C73"/>
    <mergeCell ref="D72:R73"/>
    <mergeCell ref="B62:C63"/>
    <mergeCell ref="D62:R63"/>
    <mergeCell ref="B52:AO54"/>
    <mergeCell ref="B56:AO57"/>
    <mergeCell ref="B59:AO60"/>
    <mergeCell ref="B64:AO70"/>
    <mergeCell ref="I13:AO13"/>
    <mergeCell ref="B41:C42"/>
    <mergeCell ref="D41:R42"/>
    <mergeCell ref="B31:C32"/>
    <mergeCell ref="D31:R32"/>
    <mergeCell ref="B107:AO108"/>
    <mergeCell ref="B105:R106"/>
    <mergeCell ref="B100:N100"/>
    <mergeCell ref="O100:AO100"/>
    <mergeCell ref="B89:R90"/>
    <mergeCell ref="B93:I93"/>
    <mergeCell ref="J93:AO94"/>
    <mergeCell ref="B96:I96"/>
    <mergeCell ref="J96:AO96"/>
    <mergeCell ref="B98:J98"/>
    <mergeCell ref="K98:AO98"/>
    <mergeCell ref="B102:I102"/>
    <mergeCell ref="J102:AO103"/>
    <mergeCell ref="B91:J91"/>
    <mergeCell ref="K91:AN92"/>
    <mergeCell ref="B43:AO45"/>
    <mergeCell ref="B47:C48"/>
    <mergeCell ref="D47:R48"/>
    <mergeCell ref="B87:I87"/>
    <mergeCell ref="B74:AO74"/>
    <mergeCell ref="B76:I76"/>
    <mergeCell ref="J76:AO76"/>
    <mergeCell ref="B80:I80"/>
    <mergeCell ref="J80:AO80"/>
    <mergeCell ref="B78:I78"/>
    <mergeCell ref="J78:AO78"/>
    <mergeCell ref="B82:I82"/>
    <mergeCell ref="J82:AO83"/>
    <mergeCell ref="J87:AO87"/>
    <mergeCell ref="B85:I85"/>
    <mergeCell ref="J85:AO85"/>
  </mergeCells>
  <pageMargins left="0.25" right="0.25" top="0.75" bottom="0.75" header="0.3" footer="0.3"/>
  <pageSetup scale="6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K92"/>
  <sheetViews>
    <sheetView topLeftCell="B30" zoomScaleNormal="100" workbookViewId="0">
      <selection activeCell="BB60" sqref="BB60"/>
    </sheetView>
  </sheetViews>
  <sheetFormatPr defaultRowHeight="15" x14ac:dyDescent="0.25"/>
  <cols>
    <col min="1" max="53" width="3.28515625" customWidth="1"/>
    <col min="54" max="54" width="32" style="1" customWidth="1"/>
    <col min="55" max="55" width="12.28515625" style="1" bestFit="1" customWidth="1"/>
    <col min="56" max="56" width="36.7109375" style="1" bestFit="1" customWidth="1"/>
    <col min="57" max="57" width="7.42578125" style="1" bestFit="1" customWidth="1"/>
  </cols>
  <sheetData>
    <row r="1" spans="1:62" x14ac:dyDescent="0.25">
      <c r="A1" s="128" t="s">
        <v>167</v>
      </c>
      <c r="B1" s="515"/>
      <c r="C1" s="515"/>
      <c r="D1" s="515"/>
      <c r="E1" s="515"/>
      <c r="F1" s="515"/>
      <c r="G1" s="515"/>
      <c r="H1" s="515"/>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F1" s="1"/>
      <c r="BG1" s="1"/>
      <c r="BH1" s="1"/>
      <c r="BI1" s="1"/>
      <c r="BJ1" s="1"/>
    </row>
    <row r="2" spans="1:62" x14ac:dyDescent="0.25">
      <c r="A2" s="515"/>
      <c r="B2" s="515"/>
      <c r="C2" s="515"/>
      <c r="D2" s="515"/>
      <c r="E2" s="515"/>
      <c r="F2" s="515"/>
      <c r="G2" s="515"/>
      <c r="H2" s="515"/>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F2" s="1"/>
      <c r="BG2" s="1"/>
      <c r="BH2" s="1"/>
      <c r="BI2" s="1"/>
      <c r="BJ2" s="1"/>
    </row>
    <row r="3" spans="1:62" x14ac:dyDescent="0.25">
      <c r="A3" s="516" t="s">
        <v>4</v>
      </c>
      <c r="B3" s="517"/>
      <c r="C3" s="517"/>
      <c r="D3" s="517"/>
      <c r="E3" s="517"/>
      <c r="F3" s="517"/>
      <c r="G3" s="517"/>
      <c r="H3" s="517"/>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F3" s="1"/>
      <c r="BG3" s="1"/>
      <c r="BH3" s="1"/>
      <c r="BI3" s="1"/>
      <c r="BJ3" s="1"/>
    </row>
    <row r="4" spans="1:62" x14ac:dyDescent="0.25">
      <c r="A4" s="517"/>
      <c r="B4" s="517"/>
      <c r="C4" s="517"/>
      <c r="D4" s="517"/>
      <c r="E4" s="517"/>
      <c r="F4" s="517"/>
      <c r="G4" s="517"/>
      <c r="H4" s="517"/>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F4" s="1"/>
      <c r="BG4" s="1"/>
      <c r="BH4" s="1"/>
      <c r="BI4" s="1"/>
      <c r="BJ4" s="1"/>
    </row>
    <row r="5" spans="1:62"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F5" s="1"/>
      <c r="BG5" s="1"/>
      <c r="BH5" s="1"/>
      <c r="BI5" s="1"/>
      <c r="BJ5" s="1"/>
    </row>
    <row r="6" spans="1:62" x14ac:dyDescent="0.25">
      <c r="A6" s="1"/>
      <c r="B6" s="518" t="s">
        <v>148</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19"/>
      <c r="AW6" s="519"/>
      <c r="AX6" s="519"/>
      <c r="AY6" s="519"/>
      <c r="AZ6" s="519"/>
      <c r="BA6" s="520"/>
      <c r="BF6" s="1"/>
      <c r="BG6" s="1"/>
      <c r="BH6" s="1"/>
      <c r="BI6" s="1"/>
      <c r="BJ6" s="1"/>
    </row>
    <row r="7" spans="1:62" x14ac:dyDescent="0.25">
      <c r="A7" s="1"/>
      <c r="B7" s="521"/>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c r="AJ7" s="522"/>
      <c r="AK7" s="522"/>
      <c r="AL7" s="522"/>
      <c r="AM7" s="522"/>
      <c r="AN7" s="522"/>
      <c r="AO7" s="522"/>
      <c r="AP7" s="522"/>
      <c r="AQ7" s="522"/>
      <c r="AR7" s="522"/>
      <c r="AS7" s="522"/>
      <c r="AT7" s="522"/>
      <c r="AU7" s="522"/>
      <c r="AV7" s="522"/>
      <c r="AW7" s="522"/>
      <c r="AX7" s="522"/>
      <c r="AY7" s="522"/>
      <c r="AZ7" s="522"/>
      <c r="BA7" s="523"/>
      <c r="BF7" s="1"/>
      <c r="BG7" s="1"/>
      <c r="BH7" s="1"/>
      <c r="BI7" s="1"/>
      <c r="BJ7" s="1"/>
    </row>
    <row r="8" spans="1:62"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F8" s="1"/>
      <c r="BG8" s="1"/>
      <c r="BH8" s="1"/>
      <c r="BI8" s="1"/>
      <c r="BJ8" s="1"/>
    </row>
    <row r="9" spans="1:62"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F9" s="1"/>
      <c r="BG9" s="1"/>
      <c r="BH9" s="1"/>
      <c r="BI9" s="1"/>
      <c r="BJ9" s="1"/>
    </row>
    <row r="10" spans="1:62" x14ac:dyDescent="0.25">
      <c r="A10" s="1"/>
      <c r="B10" s="524" t="s">
        <v>6</v>
      </c>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6"/>
      <c r="AB10" s="6"/>
      <c r="AC10" s="527" t="s">
        <v>7</v>
      </c>
      <c r="AD10" s="528"/>
      <c r="AE10" s="531" t="s">
        <v>8</v>
      </c>
      <c r="AF10" s="532"/>
      <c r="AG10" s="532"/>
      <c r="AH10" s="532"/>
      <c r="AI10" s="532"/>
      <c r="AJ10" s="532"/>
      <c r="AK10" s="532"/>
      <c r="AL10" s="532"/>
      <c r="AM10" s="532"/>
      <c r="AN10" s="532"/>
      <c r="AO10" s="532"/>
      <c r="AP10" s="532"/>
      <c r="AQ10" s="532"/>
      <c r="AR10" s="532"/>
      <c r="AS10" s="532"/>
      <c r="AT10" s="532"/>
      <c r="AU10" s="532"/>
      <c r="AV10" s="532"/>
      <c r="AW10" s="532"/>
      <c r="AX10" s="532"/>
      <c r="AY10" s="532"/>
      <c r="AZ10" s="532"/>
      <c r="BA10" s="533"/>
      <c r="BF10" s="1"/>
      <c r="BG10" s="1"/>
      <c r="BH10" s="1"/>
      <c r="BI10" s="1"/>
      <c r="BJ10" s="1"/>
    </row>
    <row r="11" spans="1:62" ht="15.75" thickBot="1" x14ac:dyDescent="0.3">
      <c r="A11" s="1"/>
      <c r="B11" s="12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7"/>
      <c r="AB11" s="6"/>
      <c r="AC11" s="529"/>
      <c r="AD11" s="530"/>
      <c r="AE11" s="106"/>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8"/>
      <c r="BF11" s="1"/>
      <c r="BG11" s="1"/>
      <c r="BH11" s="1"/>
      <c r="BI11" s="1"/>
      <c r="BJ11" s="1"/>
    </row>
    <row r="12" spans="1:62" ht="15.75" x14ac:dyDescent="0.25">
      <c r="A12" s="1"/>
      <c r="B12" s="545" t="s">
        <v>37</v>
      </c>
      <c r="C12" s="546"/>
      <c r="D12" s="546"/>
      <c r="E12" s="546"/>
      <c r="F12" s="547"/>
      <c r="G12" s="548"/>
      <c r="H12" s="549"/>
      <c r="I12" s="549"/>
      <c r="J12" s="549"/>
      <c r="K12" s="549"/>
      <c r="L12" s="549"/>
      <c r="M12" s="549"/>
      <c r="N12" s="549"/>
      <c r="O12" s="549"/>
      <c r="P12" s="549"/>
      <c r="Q12" s="549"/>
      <c r="R12" s="549"/>
      <c r="S12" s="549"/>
      <c r="T12" s="549"/>
      <c r="U12" s="549"/>
      <c r="V12" s="549"/>
      <c r="W12" s="549"/>
      <c r="X12" s="549"/>
      <c r="Y12" s="549"/>
      <c r="Z12" s="549"/>
      <c r="AA12" s="550"/>
      <c r="AB12" s="6"/>
      <c r="AC12" s="490" t="s">
        <v>38</v>
      </c>
      <c r="AD12" s="491"/>
      <c r="AE12" s="491"/>
      <c r="AF12" s="491"/>
      <c r="AG12" s="491"/>
      <c r="AH12" s="491"/>
      <c r="AI12" s="491"/>
      <c r="AJ12" s="551"/>
      <c r="AK12" s="552" t="s">
        <v>207</v>
      </c>
      <c r="AL12" s="553"/>
      <c r="AM12" s="553"/>
      <c r="AN12" s="553"/>
      <c r="AO12" s="553"/>
      <c r="AP12" s="553"/>
      <c r="AQ12" s="553"/>
      <c r="AR12" s="553"/>
      <c r="AS12" s="553"/>
      <c r="AT12" s="553"/>
      <c r="AU12" s="553"/>
      <c r="AV12" s="553"/>
      <c r="AW12" s="553"/>
      <c r="AX12" s="553"/>
      <c r="AY12" s="553"/>
      <c r="AZ12" s="553"/>
      <c r="BA12" s="554"/>
      <c r="BF12" s="1"/>
      <c r="BG12" s="1"/>
      <c r="BH12" s="1"/>
      <c r="BI12" s="1"/>
      <c r="BJ12" s="1"/>
    </row>
    <row r="13" spans="1:62" ht="15.75" x14ac:dyDescent="0.25">
      <c r="A13" s="1"/>
      <c r="B13" s="446" t="s">
        <v>39</v>
      </c>
      <c r="C13" s="447"/>
      <c r="D13" s="447"/>
      <c r="E13" s="447"/>
      <c r="F13" s="448"/>
      <c r="G13" s="504"/>
      <c r="H13" s="505"/>
      <c r="I13" s="505"/>
      <c r="J13" s="505"/>
      <c r="K13" s="505"/>
      <c r="L13" s="505"/>
      <c r="M13" s="505"/>
      <c r="N13" s="505"/>
      <c r="O13" s="505"/>
      <c r="P13" s="505"/>
      <c r="Q13" s="505"/>
      <c r="R13" s="505"/>
      <c r="S13" s="505"/>
      <c r="T13" s="505"/>
      <c r="U13" s="505"/>
      <c r="V13" s="505"/>
      <c r="W13" s="505"/>
      <c r="X13" s="505"/>
      <c r="Y13" s="505"/>
      <c r="Z13" s="505"/>
      <c r="AA13" s="508"/>
      <c r="AB13" s="6"/>
      <c r="AC13" s="446" t="s">
        <v>40</v>
      </c>
      <c r="AD13" s="447"/>
      <c r="AE13" s="447"/>
      <c r="AF13" s="447"/>
      <c r="AG13" s="447"/>
      <c r="AH13" s="447"/>
      <c r="AI13" s="447"/>
      <c r="AJ13" s="448"/>
      <c r="AK13" s="501"/>
      <c r="AL13" s="502"/>
      <c r="AM13" s="502"/>
      <c r="AN13" s="502"/>
      <c r="AO13" s="502"/>
      <c r="AP13" s="502"/>
      <c r="AQ13" s="502"/>
      <c r="AR13" s="502"/>
      <c r="AS13" s="502"/>
      <c r="AT13" s="502"/>
      <c r="AU13" s="502"/>
      <c r="AV13" s="502"/>
      <c r="AW13" s="502"/>
      <c r="AX13" s="502"/>
      <c r="AY13" s="502"/>
      <c r="AZ13" s="502"/>
      <c r="BA13" s="503"/>
      <c r="BF13" s="1"/>
      <c r="BG13" s="1"/>
      <c r="BH13" s="1"/>
      <c r="BI13" s="1"/>
      <c r="BJ13" s="1"/>
    </row>
    <row r="14" spans="1:62" ht="15.75" x14ac:dyDescent="0.25">
      <c r="A14" s="1"/>
      <c r="B14" s="446" t="s">
        <v>41</v>
      </c>
      <c r="C14" s="447"/>
      <c r="D14" s="447"/>
      <c r="E14" s="447"/>
      <c r="F14" s="448"/>
      <c r="G14" s="504"/>
      <c r="H14" s="505"/>
      <c r="I14" s="505"/>
      <c r="J14" s="505"/>
      <c r="K14" s="505"/>
      <c r="L14" s="505"/>
      <c r="M14" s="505"/>
      <c r="N14" s="505"/>
      <c r="O14" s="505"/>
      <c r="P14" s="505"/>
      <c r="Q14" s="505"/>
      <c r="R14" s="505"/>
      <c r="S14" s="505"/>
      <c r="T14" s="505"/>
      <c r="U14" s="505"/>
      <c r="V14" s="505"/>
      <c r="W14" s="505"/>
      <c r="X14" s="505"/>
      <c r="Y14" s="505"/>
      <c r="Z14" s="505"/>
      <c r="AA14" s="508"/>
      <c r="AB14" s="6"/>
      <c r="AC14" s="446" t="s">
        <v>42</v>
      </c>
      <c r="AD14" s="447"/>
      <c r="AE14" s="447"/>
      <c r="AF14" s="447"/>
      <c r="AG14" s="447"/>
      <c r="AH14" s="447"/>
      <c r="AI14" s="447"/>
      <c r="AJ14" s="448"/>
      <c r="AK14" s="501" t="s">
        <v>208</v>
      </c>
      <c r="AL14" s="502"/>
      <c r="AM14" s="502"/>
      <c r="AN14" s="502"/>
      <c r="AO14" s="502"/>
      <c r="AP14" s="502"/>
      <c r="AQ14" s="502"/>
      <c r="AR14" s="502"/>
      <c r="AS14" s="502"/>
      <c r="AT14" s="502"/>
      <c r="AU14" s="502"/>
      <c r="AV14" s="502"/>
      <c r="AW14" s="502"/>
      <c r="AX14" s="502"/>
      <c r="AY14" s="502"/>
      <c r="AZ14" s="502"/>
      <c r="BA14" s="503"/>
      <c r="BF14" s="1"/>
      <c r="BG14" s="1"/>
      <c r="BH14" s="1"/>
      <c r="BI14" s="1"/>
      <c r="BJ14" s="1"/>
    </row>
    <row r="15" spans="1:62" ht="15.75" x14ac:dyDescent="0.25">
      <c r="A15" s="1"/>
      <c r="B15" s="446" t="s">
        <v>40</v>
      </c>
      <c r="C15" s="447"/>
      <c r="D15" s="447"/>
      <c r="E15" s="447"/>
      <c r="F15" s="448"/>
      <c r="G15" s="504"/>
      <c r="H15" s="505"/>
      <c r="I15" s="505"/>
      <c r="J15" s="505"/>
      <c r="K15" s="505"/>
      <c r="L15" s="505"/>
      <c r="M15" s="505"/>
      <c r="N15" s="505"/>
      <c r="O15" s="505"/>
      <c r="P15" s="505"/>
      <c r="Q15" s="505"/>
      <c r="R15" s="505"/>
      <c r="S15" s="505"/>
      <c r="T15" s="505"/>
      <c r="U15" s="505"/>
      <c r="V15" s="505"/>
      <c r="W15" s="505"/>
      <c r="X15" s="505"/>
      <c r="Y15" s="505"/>
      <c r="Z15" s="505"/>
      <c r="AA15" s="508"/>
      <c r="AB15" s="6"/>
      <c r="AC15" s="446" t="s">
        <v>43</v>
      </c>
      <c r="AD15" s="447"/>
      <c r="AE15" s="447"/>
      <c r="AF15" s="447"/>
      <c r="AG15" s="447"/>
      <c r="AH15" s="447"/>
      <c r="AI15" s="447"/>
      <c r="AJ15" s="448"/>
      <c r="AK15" s="501" t="s">
        <v>209</v>
      </c>
      <c r="AL15" s="502"/>
      <c r="AM15" s="502"/>
      <c r="AN15" s="502"/>
      <c r="AO15" s="502"/>
      <c r="AP15" s="502"/>
      <c r="AQ15" s="502"/>
      <c r="AR15" s="502"/>
      <c r="AS15" s="502"/>
      <c r="AT15" s="502"/>
      <c r="AU15" s="502"/>
      <c r="AV15" s="502"/>
      <c r="AW15" s="502"/>
      <c r="AX15" s="502"/>
      <c r="AY15" s="502"/>
      <c r="AZ15" s="502"/>
      <c r="BA15" s="503"/>
      <c r="BF15" s="1"/>
      <c r="BG15" s="1"/>
      <c r="BH15" s="1"/>
      <c r="BI15" s="1"/>
      <c r="BJ15" s="1"/>
    </row>
    <row r="16" spans="1:62" ht="15.75" x14ac:dyDescent="0.25">
      <c r="A16" s="1"/>
      <c r="B16" s="446" t="s">
        <v>42</v>
      </c>
      <c r="C16" s="447"/>
      <c r="D16" s="447"/>
      <c r="E16" s="447"/>
      <c r="F16" s="448"/>
      <c r="G16" s="512"/>
      <c r="H16" s="513"/>
      <c r="I16" s="513"/>
      <c r="J16" s="513"/>
      <c r="K16" s="513"/>
      <c r="L16" s="513"/>
      <c r="M16" s="513"/>
      <c r="N16" s="513"/>
      <c r="O16" s="513"/>
      <c r="P16" s="513"/>
      <c r="Q16" s="513"/>
      <c r="R16" s="513"/>
      <c r="S16" s="513"/>
      <c r="T16" s="513"/>
      <c r="U16" s="513"/>
      <c r="V16" s="513"/>
      <c r="W16" s="513"/>
      <c r="X16" s="513"/>
      <c r="Y16" s="513"/>
      <c r="Z16" s="513"/>
      <c r="AA16" s="514"/>
      <c r="AB16" s="6"/>
      <c r="AC16" s="446" t="s">
        <v>44</v>
      </c>
      <c r="AD16" s="447"/>
      <c r="AE16" s="447"/>
      <c r="AF16" s="447"/>
      <c r="AG16" s="447"/>
      <c r="AH16" s="447"/>
      <c r="AI16" s="447"/>
      <c r="AJ16" s="448"/>
      <c r="AK16" s="501"/>
      <c r="AL16" s="502"/>
      <c r="AM16" s="502"/>
      <c r="AN16" s="502"/>
      <c r="AO16" s="502"/>
      <c r="AP16" s="502"/>
      <c r="AQ16" s="502"/>
      <c r="AR16" s="502"/>
      <c r="AS16" s="502"/>
      <c r="AT16" s="502"/>
      <c r="AU16" s="502"/>
      <c r="AV16" s="502"/>
      <c r="AW16" s="502"/>
      <c r="AX16" s="502"/>
      <c r="AY16" s="502"/>
      <c r="AZ16" s="502"/>
      <c r="BA16" s="503"/>
      <c r="BF16" s="1"/>
      <c r="BG16" s="1"/>
      <c r="BH16" s="1"/>
      <c r="BI16" s="1"/>
      <c r="BJ16" s="1"/>
    </row>
    <row r="17" spans="1:62" ht="15.75" x14ac:dyDescent="0.25">
      <c r="A17" s="1"/>
      <c r="B17" s="446" t="s">
        <v>43</v>
      </c>
      <c r="C17" s="447"/>
      <c r="D17" s="447"/>
      <c r="E17" s="447"/>
      <c r="F17" s="448"/>
      <c r="G17" s="504"/>
      <c r="H17" s="505"/>
      <c r="I17" s="505"/>
      <c r="J17" s="505"/>
      <c r="K17" s="505"/>
      <c r="L17" s="505"/>
      <c r="M17" s="505"/>
      <c r="N17" s="506"/>
      <c r="O17" s="539" t="s">
        <v>44</v>
      </c>
      <c r="P17" s="540"/>
      <c r="Q17" s="540"/>
      <c r="R17" s="541"/>
      <c r="S17" s="504"/>
      <c r="T17" s="505"/>
      <c r="U17" s="505"/>
      <c r="V17" s="505"/>
      <c r="W17" s="505"/>
      <c r="X17" s="505"/>
      <c r="Y17" s="505"/>
      <c r="Z17" s="505"/>
      <c r="AA17" s="508"/>
      <c r="AB17" s="6"/>
      <c r="AC17" s="446" t="s">
        <v>45</v>
      </c>
      <c r="AD17" s="447"/>
      <c r="AE17" s="447"/>
      <c r="AF17" s="447"/>
      <c r="AG17" s="447"/>
      <c r="AH17" s="447"/>
      <c r="AI17" s="447"/>
      <c r="AJ17" s="448"/>
      <c r="AK17" s="542"/>
      <c r="AL17" s="543"/>
      <c r="AM17" s="543"/>
      <c r="AN17" s="543"/>
      <c r="AO17" s="543"/>
      <c r="AP17" s="543"/>
      <c r="AQ17" s="543"/>
      <c r="AR17" s="543"/>
      <c r="AS17" s="543"/>
      <c r="AT17" s="543"/>
      <c r="AU17" s="543"/>
      <c r="AV17" s="543"/>
      <c r="AW17" s="543"/>
      <c r="AX17" s="543"/>
      <c r="AY17" s="543"/>
      <c r="AZ17" s="543"/>
      <c r="BA17" s="544"/>
      <c r="BF17" s="1"/>
      <c r="BG17" s="1"/>
      <c r="BH17" s="1"/>
      <c r="BI17" s="1"/>
      <c r="BJ17" s="1"/>
    </row>
    <row r="18" spans="1:62" ht="15.75" x14ac:dyDescent="0.25">
      <c r="A18" s="1"/>
      <c r="B18" s="446" t="s">
        <v>46</v>
      </c>
      <c r="C18" s="447"/>
      <c r="D18" s="447"/>
      <c r="E18" s="447"/>
      <c r="F18" s="448"/>
      <c r="G18" s="504"/>
      <c r="H18" s="505"/>
      <c r="I18" s="505"/>
      <c r="J18" s="505"/>
      <c r="K18" s="505"/>
      <c r="L18" s="505"/>
      <c r="M18" s="505"/>
      <c r="N18" s="506"/>
      <c r="O18" s="507" t="s">
        <v>47</v>
      </c>
      <c r="P18" s="447"/>
      <c r="Q18" s="447"/>
      <c r="R18" s="448"/>
      <c r="S18" s="504"/>
      <c r="T18" s="505"/>
      <c r="U18" s="505"/>
      <c r="V18" s="505"/>
      <c r="W18" s="505"/>
      <c r="X18" s="505"/>
      <c r="Y18" s="505"/>
      <c r="Z18" s="505"/>
      <c r="AA18" s="508"/>
      <c r="AB18" s="6"/>
      <c r="AC18" s="446" t="s">
        <v>50</v>
      </c>
      <c r="AD18" s="447"/>
      <c r="AE18" s="447"/>
      <c r="AF18" s="447"/>
      <c r="AG18" s="447"/>
      <c r="AH18" s="447"/>
      <c r="AI18" s="447"/>
      <c r="AJ18" s="447"/>
      <c r="AK18" s="509"/>
      <c r="AL18" s="510"/>
      <c r="AM18" s="510"/>
      <c r="AN18" s="510"/>
      <c r="AO18" s="510"/>
      <c r="AP18" s="510"/>
      <c r="AQ18" s="510"/>
      <c r="AR18" s="510"/>
      <c r="AS18" s="510"/>
      <c r="AT18" s="510"/>
      <c r="AU18" s="510"/>
      <c r="AV18" s="510"/>
      <c r="AW18" s="510"/>
      <c r="AX18" s="510"/>
      <c r="AY18" s="510"/>
      <c r="AZ18" s="510"/>
      <c r="BA18" s="511"/>
      <c r="BF18" s="1"/>
      <c r="BG18" s="1"/>
      <c r="BH18" s="1"/>
      <c r="BI18" s="1"/>
      <c r="BJ18" s="1"/>
    </row>
    <row r="19" spans="1:62" ht="16.5" thickBot="1" x14ac:dyDescent="0.3">
      <c r="A19" s="1"/>
      <c r="B19" s="472" t="s">
        <v>48</v>
      </c>
      <c r="C19" s="473"/>
      <c r="D19" s="473"/>
      <c r="E19" s="473"/>
      <c r="F19" s="474"/>
      <c r="G19" s="475"/>
      <c r="H19" s="476"/>
      <c r="I19" s="476"/>
      <c r="J19" s="476"/>
      <c r="K19" s="476"/>
      <c r="L19" s="476"/>
      <c r="M19" s="476"/>
      <c r="N19" s="477"/>
      <c r="O19" s="478" t="s">
        <v>49</v>
      </c>
      <c r="P19" s="473"/>
      <c r="Q19" s="473"/>
      <c r="R19" s="474"/>
      <c r="S19" s="479"/>
      <c r="T19" s="480"/>
      <c r="U19" s="480"/>
      <c r="V19" s="480"/>
      <c r="W19" s="480"/>
      <c r="X19" s="480"/>
      <c r="Y19" s="480"/>
      <c r="Z19" s="480"/>
      <c r="AA19" s="481"/>
      <c r="AB19" s="6"/>
      <c r="AC19" s="472" t="s">
        <v>101</v>
      </c>
      <c r="AD19" s="473"/>
      <c r="AE19" s="473"/>
      <c r="AF19" s="473"/>
      <c r="AG19" s="473"/>
      <c r="AH19" s="473"/>
      <c r="AI19" s="473"/>
      <c r="AJ19" s="474"/>
      <c r="AK19" s="482"/>
      <c r="AL19" s="483"/>
      <c r="AM19" s="483"/>
      <c r="AN19" s="483"/>
      <c r="AO19" s="483"/>
      <c r="AP19" s="483"/>
      <c r="AQ19" s="483"/>
      <c r="AR19" s="483"/>
      <c r="AS19" s="483"/>
      <c r="AT19" s="483"/>
      <c r="AU19" s="483"/>
      <c r="AV19" s="483"/>
      <c r="AW19" s="483"/>
      <c r="AX19" s="483"/>
      <c r="AY19" s="483"/>
      <c r="AZ19" s="483"/>
      <c r="BA19" s="484"/>
      <c r="BF19" s="1"/>
      <c r="BG19" s="1"/>
      <c r="BH19" s="1"/>
      <c r="BI19" s="1"/>
      <c r="BJ19" s="1"/>
    </row>
    <row r="20" spans="1:62"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F20" s="1"/>
      <c r="BG20" s="1"/>
      <c r="BH20" s="1"/>
      <c r="BI20" s="1"/>
      <c r="BJ20" s="1"/>
    </row>
    <row r="21" spans="1:62"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F21" s="1"/>
      <c r="BG21" s="1"/>
      <c r="BH21" s="1"/>
      <c r="BI21" s="1"/>
      <c r="BJ21" s="1"/>
    </row>
    <row r="22" spans="1:62" ht="18.75" x14ac:dyDescent="0.25">
      <c r="A22" s="1"/>
      <c r="B22" s="356" t="s">
        <v>9</v>
      </c>
      <c r="C22" s="122"/>
      <c r="D22" s="534" t="s">
        <v>10</v>
      </c>
      <c r="E22" s="535"/>
      <c r="F22" s="535"/>
      <c r="G22" s="535"/>
      <c r="H22" s="535"/>
      <c r="I22" s="535"/>
      <c r="J22" s="535"/>
      <c r="K22" s="535"/>
      <c r="L22" s="535"/>
      <c r="M22" s="535"/>
      <c r="N22" s="535"/>
      <c r="O22" s="535"/>
      <c r="P22" s="535"/>
      <c r="Q22" s="7"/>
      <c r="R22" s="356" t="s">
        <v>11</v>
      </c>
      <c r="S22" s="122"/>
      <c r="T22" s="534" t="s">
        <v>14</v>
      </c>
      <c r="U22" s="535"/>
      <c r="V22" s="535"/>
      <c r="W22" s="535"/>
      <c r="X22" s="535"/>
      <c r="Y22" s="535"/>
      <c r="Z22" s="535"/>
      <c r="AA22" s="535"/>
      <c r="AB22" s="535"/>
      <c r="AC22" s="535"/>
      <c r="AD22" s="535"/>
      <c r="AE22" s="535"/>
      <c r="AF22" s="535"/>
      <c r="AG22" s="1"/>
      <c r="AH22" s="356" t="s">
        <v>13</v>
      </c>
      <c r="AI22" s="122"/>
      <c r="AJ22" s="302" t="s">
        <v>12</v>
      </c>
      <c r="AK22" s="362"/>
      <c r="AL22" s="362"/>
      <c r="AM22" s="362"/>
      <c r="AN22" s="362"/>
      <c r="AO22" s="362"/>
      <c r="AP22" s="362"/>
      <c r="AQ22" s="362"/>
      <c r="AR22" s="362"/>
      <c r="AS22" s="362"/>
      <c r="AT22" s="362"/>
      <c r="AU22" s="362"/>
      <c r="AV22" s="362"/>
      <c r="AW22" s="362"/>
      <c r="AX22" s="362"/>
      <c r="AY22" s="362"/>
      <c r="AZ22" s="362"/>
      <c r="BA22" s="363"/>
      <c r="BF22" s="1"/>
      <c r="BG22" s="1"/>
      <c r="BH22" s="1"/>
      <c r="BI22" s="1"/>
      <c r="BJ22" s="33"/>
    </row>
    <row r="23" spans="1:62" ht="19.5" thickBot="1" x14ac:dyDescent="0.3">
      <c r="A23" s="1"/>
      <c r="B23" s="357"/>
      <c r="C23" s="125"/>
      <c r="D23" s="536"/>
      <c r="E23" s="537"/>
      <c r="F23" s="537"/>
      <c r="G23" s="537"/>
      <c r="H23" s="537"/>
      <c r="I23" s="537"/>
      <c r="J23" s="537"/>
      <c r="K23" s="537"/>
      <c r="L23" s="537"/>
      <c r="M23" s="537"/>
      <c r="N23" s="537"/>
      <c r="O23" s="537"/>
      <c r="P23" s="537"/>
      <c r="Q23" s="7"/>
      <c r="R23" s="357"/>
      <c r="S23" s="125"/>
      <c r="T23" s="536"/>
      <c r="U23" s="537"/>
      <c r="V23" s="537"/>
      <c r="W23" s="537"/>
      <c r="X23" s="537"/>
      <c r="Y23" s="537"/>
      <c r="Z23" s="537"/>
      <c r="AA23" s="537"/>
      <c r="AB23" s="537"/>
      <c r="AC23" s="537"/>
      <c r="AD23" s="537"/>
      <c r="AE23" s="537"/>
      <c r="AF23" s="537"/>
      <c r="AG23" s="1"/>
      <c r="AH23" s="357"/>
      <c r="AI23" s="125"/>
      <c r="AJ23" s="538"/>
      <c r="AK23" s="269"/>
      <c r="AL23" s="269"/>
      <c r="AM23" s="269"/>
      <c r="AN23" s="269"/>
      <c r="AO23" s="269"/>
      <c r="AP23" s="269"/>
      <c r="AQ23" s="269"/>
      <c r="AR23" s="269"/>
      <c r="AS23" s="269"/>
      <c r="AT23" s="269"/>
      <c r="AU23" s="269"/>
      <c r="AV23" s="269"/>
      <c r="AW23" s="269"/>
      <c r="AX23" s="269"/>
      <c r="AY23" s="269"/>
      <c r="AZ23" s="269"/>
      <c r="BA23" s="270"/>
      <c r="BF23" s="1"/>
      <c r="BG23" s="1"/>
      <c r="BH23" s="1"/>
      <c r="BI23" s="1"/>
      <c r="BJ23" s="1"/>
    </row>
    <row r="24" spans="1:62" x14ac:dyDescent="0.25">
      <c r="A24" s="1"/>
      <c r="B24" s="490"/>
      <c r="C24" s="491"/>
      <c r="D24" s="491"/>
      <c r="E24" s="491"/>
      <c r="F24" s="491"/>
      <c r="G24" s="491"/>
      <c r="H24" s="491"/>
      <c r="I24" s="491"/>
      <c r="J24" s="492" t="s">
        <v>51</v>
      </c>
      <c r="K24" s="492"/>
      <c r="L24" s="492"/>
      <c r="M24" s="492"/>
      <c r="N24" s="492"/>
      <c r="O24" s="492"/>
      <c r="P24" s="493"/>
      <c r="Q24" s="6"/>
      <c r="R24" s="494"/>
      <c r="S24" s="495"/>
      <c r="T24" s="495"/>
      <c r="U24" s="495"/>
      <c r="V24" s="495"/>
      <c r="W24" s="495"/>
      <c r="X24" s="495"/>
      <c r="Y24" s="495"/>
      <c r="Z24" s="496" t="s">
        <v>51</v>
      </c>
      <c r="AA24" s="496"/>
      <c r="AB24" s="496"/>
      <c r="AC24" s="496"/>
      <c r="AD24" s="496"/>
      <c r="AE24" s="496"/>
      <c r="AF24" s="497"/>
      <c r="AG24" s="1"/>
      <c r="AH24" s="498"/>
      <c r="AI24" s="499"/>
      <c r="AJ24" s="500"/>
      <c r="AK24" s="500"/>
      <c r="AL24" s="500"/>
      <c r="AM24" s="500"/>
      <c r="AN24" s="500"/>
      <c r="AO24" s="500"/>
      <c r="AP24" s="485" t="s">
        <v>1</v>
      </c>
      <c r="AQ24" s="141"/>
      <c r="AR24" s="141"/>
      <c r="AS24" s="141"/>
      <c r="AT24" s="485" t="s">
        <v>98</v>
      </c>
      <c r="AU24" s="141"/>
      <c r="AV24" s="141"/>
      <c r="AW24" s="141"/>
      <c r="AX24" s="486" t="s">
        <v>52</v>
      </c>
      <c r="AY24" s="487"/>
      <c r="AZ24" s="488"/>
      <c r="BA24" s="489"/>
      <c r="BB24" s="1" t="s">
        <v>199</v>
      </c>
      <c r="BF24" s="1"/>
      <c r="BG24" s="1"/>
      <c r="BH24" s="1"/>
      <c r="BI24" s="1"/>
      <c r="BJ24" s="1"/>
    </row>
    <row r="25" spans="1:62" ht="15.75" thickBot="1" x14ac:dyDescent="0.3">
      <c r="A25" s="1"/>
      <c r="B25" s="418" t="s">
        <v>53</v>
      </c>
      <c r="C25" s="419"/>
      <c r="D25" s="419"/>
      <c r="E25" s="419"/>
      <c r="F25" s="419"/>
      <c r="G25" s="419"/>
      <c r="H25" s="419"/>
      <c r="I25" s="420"/>
      <c r="J25" s="457">
        <v>3500</v>
      </c>
      <c r="K25" s="458"/>
      <c r="L25" s="458"/>
      <c r="M25" s="458"/>
      <c r="N25" s="458"/>
      <c r="O25" s="458"/>
      <c r="P25" s="459"/>
      <c r="Q25" s="6"/>
      <c r="R25" s="446" t="s">
        <v>55</v>
      </c>
      <c r="S25" s="449"/>
      <c r="T25" s="449"/>
      <c r="U25" s="449"/>
      <c r="V25" s="449"/>
      <c r="W25" s="449"/>
      <c r="X25" s="449"/>
      <c r="Y25" s="453"/>
      <c r="Z25" s="460">
        <f>X40*0.05</f>
        <v>0</v>
      </c>
      <c r="AA25" s="461"/>
      <c r="AB25" s="461"/>
      <c r="AC25" s="461"/>
      <c r="AD25" s="461"/>
      <c r="AE25" s="461"/>
      <c r="AF25" s="462"/>
      <c r="AG25" s="1"/>
      <c r="AH25" s="418" t="s">
        <v>54</v>
      </c>
      <c r="AI25" s="419"/>
      <c r="AJ25" s="419"/>
      <c r="AK25" s="419"/>
      <c r="AL25" s="419"/>
      <c r="AM25" s="419"/>
      <c r="AN25" s="419"/>
      <c r="AO25" s="420"/>
      <c r="AP25" s="463">
        <v>100</v>
      </c>
      <c r="AQ25" s="464"/>
      <c r="AR25" s="464"/>
      <c r="AS25" s="465"/>
      <c r="AT25" s="466">
        <f t="shared" ref="AT25:AT34" si="0">AP25*$J$44</f>
        <v>200</v>
      </c>
      <c r="AU25" s="467"/>
      <c r="AV25" s="467"/>
      <c r="AW25" s="467"/>
      <c r="AX25" s="468">
        <f t="shared" ref="AX25:AX34" si="1">IFERROR(AP25/$AP$35,0)</f>
        <v>0.20202020202020202</v>
      </c>
      <c r="AY25" s="469"/>
      <c r="AZ25" s="470"/>
      <c r="BA25" s="471"/>
      <c r="BF25" s="1"/>
      <c r="BG25" s="1"/>
      <c r="BH25" s="1"/>
      <c r="BI25" s="1"/>
      <c r="BJ25" s="1"/>
    </row>
    <row r="26" spans="1:62" ht="15.75" thickBot="1" x14ac:dyDescent="0.3">
      <c r="A26" s="1"/>
      <c r="B26" s="418" t="s">
        <v>55</v>
      </c>
      <c r="C26" s="419"/>
      <c r="D26" s="419"/>
      <c r="E26" s="419"/>
      <c r="F26" s="419"/>
      <c r="G26" s="419"/>
      <c r="H26" s="419"/>
      <c r="I26" s="420"/>
      <c r="J26" s="421">
        <v>0</v>
      </c>
      <c r="K26" s="422"/>
      <c r="L26" s="422"/>
      <c r="M26" s="422"/>
      <c r="N26" s="422"/>
      <c r="O26" s="422"/>
      <c r="P26" s="423"/>
      <c r="Q26" s="6"/>
      <c r="R26" s="446" t="s">
        <v>149</v>
      </c>
      <c r="S26" s="449"/>
      <c r="T26" s="449"/>
      <c r="U26" s="449"/>
      <c r="V26" s="449"/>
      <c r="W26" s="449"/>
      <c r="X26" s="449"/>
      <c r="Y26" s="449"/>
      <c r="Z26" s="450"/>
      <c r="AA26" s="451"/>
      <c r="AB26" s="451"/>
      <c r="AC26" s="451"/>
      <c r="AD26" s="451"/>
      <c r="AE26" s="451"/>
      <c r="AF26" s="452"/>
      <c r="AG26" s="1"/>
      <c r="AH26" s="418" t="s">
        <v>56</v>
      </c>
      <c r="AI26" s="419"/>
      <c r="AJ26" s="419"/>
      <c r="AK26" s="419"/>
      <c r="AL26" s="419"/>
      <c r="AM26" s="419"/>
      <c r="AN26" s="419"/>
      <c r="AO26" s="420"/>
      <c r="AP26" s="427">
        <v>100</v>
      </c>
      <c r="AQ26" s="428"/>
      <c r="AR26" s="428"/>
      <c r="AS26" s="429"/>
      <c r="AT26" s="430">
        <f t="shared" si="0"/>
        <v>200</v>
      </c>
      <c r="AU26" s="431"/>
      <c r="AV26" s="431"/>
      <c r="AW26" s="431"/>
      <c r="AX26" s="432">
        <f t="shared" si="1"/>
        <v>0.20202020202020202</v>
      </c>
      <c r="AY26" s="433"/>
      <c r="AZ26" s="434"/>
      <c r="BA26" s="435"/>
      <c r="BF26" s="1"/>
      <c r="BG26" s="1"/>
      <c r="BH26" s="1"/>
      <c r="BI26" s="1"/>
      <c r="BJ26" s="1"/>
    </row>
    <row r="27" spans="1:62" x14ac:dyDescent="0.25">
      <c r="A27" s="1"/>
      <c r="B27" s="418" t="s">
        <v>57</v>
      </c>
      <c r="C27" s="419"/>
      <c r="D27" s="419"/>
      <c r="E27" s="419"/>
      <c r="F27" s="419"/>
      <c r="G27" s="419"/>
      <c r="H27" s="419"/>
      <c r="I27" s="420"/>
      <c r="J27" s="421">
        <v>0</v>
      </c>
      <c r="K27" s="422"/>
      <c r="L27" s="422"/>
      <c r="M27" s="422"/>
      <c r="N27" s="422"/>
      <c r="O27" s="422"/>
      <c r="P27" s="423"/>
      <c r="Q27" s="6"/>
      <c r="R27" s="446" t="s">
        <v>126</v>
      </c>
      <c r="S27" s="449"/>
      <c r="T27" s="449"/>
      <c r="U27" s="449"/>
      <c r="V27" s="449"/>
      <c r="W27" s="449"/>
      <c r="X27" s="449"/>
      <c r="Y27" s="453"/>
      <c r="Z27" s="454">
        <v>1000</v>
      </c>
      <c r="AA27" s="455"/>
      <c r="AB27" s="455"/>
      <c r="AC27" s="455"/>
      <c r="AD27" s="455"/>
      <c r="AE27" s="455"/>
      <c r="AF27" s="456"/>
      <c r="AG27" s="1"/>
      <c r="AH27" s="418" t="s">
        <v>58</v>
      </c>
      <c r="AI27" s="419"/>
      <c r="AJ27" s="419"/>
      <c r="AK27" s="419"/>
      <c r="AL27" s="419"/>
      <c r="AM27" s="419"/>
      <c r="AN27" s="419"/>
      <c r="AO27" s="420"/>
      <c r="AP27" s="427">
        <v>45</v>
      </c>
      <c r="AQ27" s="428"/>
      <c r="AR27" s="428"/>
      <c r="AS27" s="429"/>
      <c r="AT27" s="430">
        <f t="shared" si="0"/>
        <v>90</v>
      </c>
      <c r="AU27" s="431"/>
      <c r="AV27" s="431"/>
      <c r="AW27" s="431"/>
      <c r="AX27" s="432">
        <f t="shared" si="1"/>
        <v>9.0909090909090912E-2</v>
      </c>
      <c r="AY27" s="433"/>
      <c r="AZ27" s="434"/>
      <c r="BA27" s="435"/>
      <c r="BF27" s="1"/>
      <c r="BG27" s="1"/>
      <c r="BH27" s="1"/>
      <c r="BI27" s="1"/>
      <c r="BJ27" s="1"/>
    </row>
    <row r="28" spans="1:62" x14ac:dyDescent="0.25">
      <c r="A28" s="1"/>
      <c r="B28" s="418" t="s">
        <v>59</v>
      </c>
      <c r="C28" s="419"/>
      <c r="D28" s="419"/>
      <c r="E28" s="419"/>
      <c r="F28" s="419"/>
      <c r="G28" s="419"/>
      <c r="H28" s="419"/>
      <c r="I28" s="420"/>
      <c r="J28" s="421">
        <v>10</v>
      </c>
      <c r="K28" s="422"/>
      <c r="L28" s="422"/>
      <c r="M28" s="422"/>
      <c r="N28" s="422"/>
      <c r="O28" s="422"/>
      <c r="P28" s="423"/>
      <c r="Q28" s="6"/>
      <c r="R28" s="446" t="s">
        <v>63</v>
      </c>
      <c r="S28" s="447"/>
      <c r="T28" s="447"/>
      <c r="U28" s="447"/>
      <c r="V28" s="447"/>
      <c r="W28" s="447"/>
      <c r="X28" s="447"/>
      <c r="Y28" s="448"/>
      <c r="Z28" s="424">
        <v>300</v>
      </c>
      <c r="AA28" s="425"/>
      <c r="AB28" s="425"/>
      <c r="AC28" s="425"/>
      <c r="AD28" s="425"/>
      <c r="AE28" s="425"/>
      <c r="AF28" s="426"/>
      <c r="AG28" s="1"/>
      <c r="AH28" s="418" t="s">
        <v>60</v>
      </c>
      <c r="AI28" s="419"/>
      <c r="AJ28" s="419"/>
      <c r="AK28" s="419"/>
      <c r="AL28" s="419"/>
      <c r="AM28" s="419"/>
      <c r="AN28" s="419"/>
      <c r="AO28" s="420"/>
      <c r="AP28" s="427">
        <v>0</v>
      </c>
      <c r="AQ28" s="428"/>
      <c r="AR28" s="428"/>
      <c r="AS28" s="429"/>
      <c r="AT28" s="430">
        <f t="shared" si="0"/>
        <v>0</v>
      </c>
      <c r="AU28" s="431"/>
      <c r="AV28" s="431"/>
      <c r="AW28" s="431"/>
      <c r="AX28" s="432">
        <f t="shared" si="1"/>
        <v>0</v>
      </c>
      <c r="AY28" s="433"/>
      <c r="AZ28" s="434"/>
      <c r="BA28" s="435"/>
      <c r="BF28" s="1"/>
      <c r="BG28" s="1"/>
      <c r="BH28" s="1"/>
      <c r="BI28" s="1"/>
      <c r="BJ28" s="1"/>
    </row>
    <row r="29" spans="1:62" x14ac:dyDescent="0.25">
      <c r="A29" s="1"/>
      <c r="B29" s="418" t="s">
        <v>61</v>
      </c>
      <c r="C29" s="419"/>
      <c r="D29" s="419"/>
      <c r="E29" s="419"/>
      <c r="F29" s="419"/>
      <c r="G29" s="419"/>
      <c r="H29" s="419"/>
      <c r="I29" s="420"/>
      <c r="J29" s="421">
        <v>0</v>
      </c>
      <c r="K29" s="422"/>
      <c r="L29" s="422"/>
      <c r="M29" s="422"/>
      <c r="N29" s="422"/>
      <c r="O29" s="422"/>
      <c r="P29" s="423"/>
      <c r="Q29" s="6"/>
      <c r="R29" s="446" t="s">
        <v>66</v>
      </c>
      <c r="S29" s="447"/>
      <c r="T29" s="447"/>
      <c r="U29" s="447"/>
      <c r="V29" s="447"/>
      <c r="W29" s="447"/>
      <c r="X29" s="447"/>
      <c r="Y29" s="448"/>
      <c r="Z29" s="439">
        <v>0</v>
      </c>
      <c r="AA29" s="425"/>
      <c r="AB29" s="425"/>
      <c r="AC29" s="425"/>
      <c r="AD29" s="425"/>
      <c r="AE29" s="425"/>
      <c r="AF29" s="426"/>
      <c r="AG29" s="1"/>
      <c r="AH29" s="418" t="s">
        <v>62</v>
      </c>
      <c r="AI29" s="419"/>
      <c r="AJ29" s="419"/>
      <c r="AK29" s="419"/>
      <c r="AL29" s="419"/>
      <c r="AM29" s="419"/>
      <c r="AN29" s="419"/>
      <c r="AO29" s="420"/>
      <c r="AP29" s="427">
        <v>0</v>
      </c>
      <c r="AQ29" s="428"/>
      <c r="AR29" s="428"/>
      <c r="AS29" s="429"/>
      <c r="AT29" s="430">
        <f t="shared" si="0"/>
        <v>0</v>
      </c>
      <c r="AU29" s="431"/>
      <c r="AV29" s="431"/>
      <c r="AW29" s="431"/>
      <c r="AX29" s="432">
        <f t="shared" si="1"/>
        <v>0</v>
      </c>
      <c r="AY29" s="433"/>
      <c r="AZ29" s="434"/>
      <c r="BA29" s="435"/>
      <c r="BF29" s="1"/>
      <c r="BG29" s="1"/>
      <c r="BH29" s="1"/>
      <c r="BI29" s="1"/>
      <c r="BJ29" s="1"/>
    </row>
    <row r="30" spans="1:62" x14ac:dyDescent="0.25">
      <c r="A30" s="1"/>
      <c r="B30" s="418" t="s">
        <v>64</v>
      </c>
      <c r="C30" s="419"/>
      <c r="D30" s="419"/>
      <c r="E30" s="419"/>
      <c r="F30" s="419"/>
      <c r="G30" s="419"/>
      <c r="H30" s="419"/>
      <c r="I30" s="420"/>
      <c r="J30" s="421">
        <v>0</v>
      </c>
      <c r="K30" s="422"/>
      <c r="L30" s="422"/>
      <c r="M30" s="422"/>
      <c r="N30" s="422"/>
      <c r="O30" s="422"/>
      <c r="P30" s="423"/>
      <c r="Q30" s="6"/>
      <c r="R30" s="418" t="s">
        <v>160</v>
      </c>
      <c r="S30" s="419"/>
      <c r="T30" s="419"/>
      <c r="U30" s="419"/>
      <c r="V30" s="419"/>
      <c r="W30" s="419"/>
      <c r="X30" s="419"/>
      <c r="Y30" s="420"/>
      <c r="Z30" s="439">
        <v>0</v>
      </c>
      <c r="AA30" s="425"/>
      <c r="AB30" s="425"/>
      <c r="AC30" s="425"/>
      <c r="AD30" s="425"/>
      <c r="AE30" s="425"/>
      <c r="AF30" s="426"/>
      <c r="AG30" s="1"/>
      <c r="AH30" s="418" t="s">
        <v>65</v>
      </c>
      <c r="AI30" s="419"/>
      <c r="AJ30" s="419"/>
      <c r="AK30" s="419"/>
      <c r="AL30" s="419"/>
      <c r="AM30" s="419"/>
      <c r="AN30" s="419"/>
      <c r="AO30" s="420"/>
      <c r="AP30" s="427">
        <v>100</v>
      </c>
      <c r="AQ30" s="428"/>
      <c r="AR30" s="428"/>
      <c r="AS30" s="429"/>
      <c r="AT30" s="430">
        <f t="shared" si="0"/>
        <v>200</v>
      </c>
      <c r="AU30" s="431"/>
      <c r="AV30" s="431"/>
      <c r="AW30" s="431"/>
      <c r="AX30" s="432">
        <f t="shared" si="1"/>
        <v>0.20202020202020202</v>
      </c>
      <c r="AY30" s="433"/>
      <c r="AZ30" s="434"/>
      <c r="BA30" s="435"/>
      <c r="BF30" s="1"/>
      <c r="BG30" s="1"/>
      <c r="BH30" s="1"/>
      <c r="BI30" s="1"/>
      <c r="BJ30" s="1"/>
    </row>
    <row r="31" spans="1:62" x14ac:dyDescent="0.25">
      <c r="A31" s="1"/>
      <c r="B31" s="418" t="s">
        <v>67</v>
      </c>
      <c r="C31" s="419"/>
      <c r="D31" s="419"/>
      <c r="E31" s="419"/>
      <c r="F31" s="419"/>
      <c r="G31" s="419"/>
      <c r="H31" s="419"/>
      <c r="I31" s="420"/>
      <c r="J31" s="440">
        <f>IF(X42&gt;55000,55000*0.005)+IF(X42&gt;=250000,(250000-55000)*0.01,(X42-55000)*0.01)+IF(X42&gt;=400000,(400000-250000)*0.015,(X42-250000)*0.015)+IF(X42&gt;400000,(X42-400000)*0.02,0)</f>
        <v>-4300</v>
      </c>
      <c r="K31" s="441"/>
      <c r="L31" s="441"/>
      <c r="M31" s="441"/>
      <c r="N31" s="441"/>
      <c r="O31" s="441"/>
      <c r="P31" s="442"/>
      <c r="Q31" s="6"/>
      <c r="R31" s="443" t="s">
        <v>69</v>
      </c>
      <c r="S31" s="444"/>
      <c r="T31" s="444"/>
      <c r="U31" s="444"/>
      <c r="V31" s="444"/>
      <c r="W31" s="444"/>
      <c r="X31" s="444"/>
      <c r="Y31" s="445"/>
      <c r="Z31" s="439">
        <v>0</v>
      </c>
      <c r="AA31" s="425"/>
      <c r="AB31" s="425"/>
      <c r="AC31" s="425"/>
      <c r="AD31" s="425"/>
      <c r="AE31" s="425"/>
      <c r="AF31" s="426"/>
      <c r="AG31" s="1"/>
      <c r="AH31" s="418" t="s">
        <v>68</v>
      </c>
      <c r="AI31" s="419"/>
      <c r="AJ31" s="419"/>
      <c r="AK31" s="419"/>
      <c r="AL31" s="419"/>
      <c r="AM31" s="419"/>
      <c r="AN31" s="419"/>
      <c r="AO31" s="420"/>
      <c r="AP31" s="427">
        <v>150</v>
      </c>
      <c r="AQ31" s="428"/>
      <c r="AR31" s="428"/>
      <c r="AS31" s="429"/>
      <c r="AT31" s="430">
        <f t="shared" si="0"/>
        <v>300</v>
      </c>
      <c r="AU31" s="431"/>
      <c r="AV31" s="431"/>
      <c r="AW31" s="431"/>
      <c r="AX31" s="432">
        <f t="shared" si="1"/>
        <v>0.30303030303030304</v>
      </c>
      <c r="AY31" s="433"/>
      <c r="AZ31" s="434"/>
      <c r="BA31" s="435"/>
      <c r="BF31" s="1"/>
      <c r="BG31" s="1"/>
      <c r="BH31" s="1"/>
      <c r="BI31" s="1"/>
      <c r="BJ31" s="1"/>
    </row>
    <row r="32" spans="1:62" x14ac:dyDescent="0.25">
      <c r="A32" s="1"/>
      <c r="B32" s="418" t="s">
        <v>70</v>
      </c>
      <c r="C32" s="419"/>
      <c r="D32" s="419"/>
      <c r="E32" s="419"/>
      <c r="F32" s="419"/>
      <c r="G32" s="419"/>
      <c r="H32" s="419"/>
      <c r="I32" s="420"/>
      <c r="J32" s="421">
        <v>0</v>
      </c>
      <c r="K32" s="422"/>
      <c r="L32" s="422"/>
      <c r="M32" s="422"/>
      <c r="N32" s="422"/>
      <c r="O32" s="422"/>
      <c r="P32" s="423"/>
      <c r="Q32" s="6"/>
      <c r="R32" s="385" t="s">
        <v>69</v>
      </c>
      <c r="S32" s="386"/>
      <c r="T32" s="386"/>
      <c r="U32" s="386"/>
      <c r="V32" s="386"/>
      <c r="W32" s="386"/>
      <c r="X32" s="386"/>
      <c r="Y32" s="387"/>
      <c r="Z32" s="424">
        <v>0</v>
      </c>
      <c r="AA32" s="425"/>
      <c r="AB32" s="425"/>
      <c r="AC32" s="425"/>
      <c r="AD32" s="425"/>
      <c r="AE32" s="425"/>
      <c r="AF32" s="426"/>
      <c r="AG32" s="1"/>
      <c r="AH32" s="418" t="s">
        <v>71</v>
      </c>
      <c r="AI32" s="419"/>
      <c r="AJ32" s="419"/>
      <c r="AK32" s="419"/>
      <c r="AL32" s="419"/>
      <c r="AM32" s="419"/>
      <c r="AN32" s="419"/>
      <c r="AO32" s="420"/>
      <c r="AP32" s="427">
        <v>0</v>
      </c>
      <c r="AQ32" s="428"/>
      <c r="AR32" s="428"/>
      <c r="AS32" s="429"/>
      <c r="AT32" s="430">
        <f t="shared" si="0"/>
        <v>0</v>
      </c>
      <c r="AU32" s="431"/>
      <c r="AV32" s="431"/>
      <c r="AW32" s="431"/>
      <c r="AX32" s="432">
        <f t="shared" si="1"/>
        <v>0</v>
      </c>
      <c r="AY32" s="433"/>
      <c r="AZ32" s="434"/>
      <c r="BA32" s="435"/>
      <c r="BF32" s="1"/>
      <c r="BG32" s="1"/>
      <c r="BH32" s="1"/>
      <c r="BI32" s="1"/>
      <c r="BJ32" s="1"/>
    </row>
    <row r="33" spans="1:63" ht="24" customHeight="1" thickBot="1" x14ac:dyDescent="0.3">
      <c r="A33" s="1"/>
      <c r="B33" s="436" t="s">
        <v>188</v>
      </c>
      <c r="C33" s="437"/>
      <c r="D33" s="437"/>
      <c r="E33" s="437"/>
      <c r="F33" s="437"/>
      <c r="G33" s="437"/>
      <c r="H33" s="437"/>
      <c r="I33" s="438"/>
      <c r="J33" s="421">
        <v>0</v>
      </c>
      <c r="K33" s="422"/>
      <c r="L33" s="422"/>
      <c r="M33" s="422"/>
      <c r="N33" s="422"/>
      <c r="O33" s="422"/>
      <c r="P33" s="423"/>
      <c r="Q33" s="1"/>
      <c r="R33" s="385" t="s">
        <v>69</v>
      </c>
      <c r="S33" s="386"/>
      <c r="T33" s="386"/>
      <c r="U33" s="386"/>
      <c r="V33" s="386"/>
      <c r="W33" s="386"/>
      <c r="X33" s="386"/>
      <c r="Y33" s="387"/>
      <c r="Z33" s="424">
        <v>0</v>
      </c>
      <c r="AA33" s="425"/>
      <c r="AB33" s="425"/>
      <c r="AC33" s="425"/>
      <c r="AD33" s="425"/>
      <c r="AE33" s="425"/>
      <c r="AF33" s="426"/>
      <c r="AG33" s="1"/>
      <c r="AH33" s="391" t="s">
        <v>69</v>
      </c>
      <c r="AI33" s="392"/>
      <c r="AJ33" s="392"/>
      <c r="AK33" s="392"/>
      <c r="AL33" s="392"/>
      <c r="AM33" s="392"/>
      <c r="AN33" s="392"/>
      <c r="AO33" s="393"/>
      <c r="AP33" s="427">
        <v>0</v>
      </c>
      <c r="AQ33" s="428"/>
      <c r="AR33" s="428"/>
      <c r="AS33" s="429"/>
      <c r="AT33" s="430">
        <f t="shared" si="0"/>
        <v>0</v>
      </c>
      <c r="AU33" s="431"/>
      <c r="AV33" s="431"/>
      <c r="AW33" s="431"/>
      <c r="AX33" s="432">
        <f t="shared" si="1"/>
        <v>0</v>
      </c>
      <c r="AY33" s="433"/>
      <c r="AZ33" s="434"/>
      <c r="BA33" s="435"/>
      <c r="BF33" s="1"/>
      <c r="BG33" s="1"/>
      <c r="BH33" s="1"/>
      <c r="BI33" s="1"/>
      <c r="BJ33" s="1"/>
    </row>
    <row r="34" spans="1:63" x14ac:dyDescent="0.25">
      <c r="A34" s="1"/>
      <c r="B34" s="379" t="s">
        <v>69</v>
      </c>
      <c r="C34" s="380"/>
      <c r="D34" s="380"/>
      <c r="E34" s="380"/>
      <c r="F34" s="380"/>
      <c r="G34" s="380"/>
      <c r="H34" s="380"/>
      <c r="I34" s="381"/>
      <c r="J34" s="382">
        <v>0</v>
      </c>
      <c r="K34" s="383"/>
      <c r="L34" s="383"/>
      <c r="M34" s="383"/>
      <c r="N34" s="383"/>
      <c r="O34" s="383"/>
      <c r="P34" s="384"/>
      <c r="Q34" s="1"/>
      <c r="R34" s="385" t="s">
        <v>69</v>
      </c>
      <c r="S34" s="386"/>
      <c r="T34" s="386"/>
      <c r="U34" s="386"/>
      <c r="V34" s="386"/>
      <c r="W34" s="386"/>
      <c r="X34" s="386"/>
      <c r="Y34" s="387"/>
      <c r="Z34" s="388">
        <v>0</v>
      </c>
      <c r="AA34" s="389"/>
      <c r="AB34" s="389"/>
      <c r="AC34" s="389"/>
      <c r="AD34" s="389"/>
      <c r="AE34" s="389"/>
      <c r="AF34" s="390"/>
      <c r="AG34" s="1"/>
      <c r="AH34" s="391" t="s">
        <v>69</v>
      </c>
      <c r="AI34" s="392"/>
      <c r="AJ34" s="392"/>
      <c r="AK34" s="392"/>
      <c r="AL34" s="392"/>
      <c r="AM34" s="392"/>
      <c r="AN34" s="392"/>
      <c r="AO34" s="393"/>
      <c r="AP34" s="394">
        <v>0</v>
      </c>
      <c r="AQ34" s="395"/>
      <c r="AR34" s="395"/>
      <c r="AS34" s="396"/>
      <c r="AT34" s="397">
        <f t="shared" si="0"/>
        <v>0</v>
      </c>
      <c r="AU34" s="398"/>
      <c r="AV34" s="398"/>
      <c r="AW34" s="398"/>
      <c r="AX34" s="399">
        <f t="shared" si="1"/>
        <v>0</v>
      </c>
      <c r="AY34" s="400"/>
      <c r="AZ34" s="401"/>
      <c r="BA34" s="402"/>
      <c r="BF34" s="1"/>
      <c r="BG34" s="1"/>
      <c r="BH34" s="1"/>
      <c r="BI34" s="1"/>
      <c r="BJ34" s="1"/>
      <c r="BK34" s="1"/>
    </row>
    <row r="35" spans="1:63" ht="16.5" thickBot="1" x14ac:dyDescent="0.3">
      <c r="A35" s="1"/>
      <c r="B35" s="403" t="s">
        <v>72</v>
      </c>
      <c r="C35" s="404"/>
      <c r="D35" s="404"/>
      <c r="E35" s="404"/>
      <c r="F35" s="404"/>
      <c r="G35" s="404"/>
      <c r="H35" s="404"/>
      <c r="I35" s="405"/>
      <c r="J35" s="406">
        <f>SUM(J25:P34)</f>
        <v>-790</v>
      </c>
      <c r="K35" s="407"/>
      <c r="L35" s="407"/>
      <c r="M35" s="407"/>
      <c r="N35" s="407"/>
      <c r="O35" s="407"/>
      <c r="P35" s="408"/>
      <c r="Q35" s="1"/>
      <c r="R35" s="409" t="s">
        <v>73</v>
      </c>
      <c r="S35" s="410"/>
      <c r="T35" s="410"/>
      <c r="U35" s="410"/>
      <c r="V35" s="410"/>
      <c r="W35" s="410"/>
      <c r="X35" s="410"/>
      <c r="Y35" s="411"/>
      <c r="Z35" s="412">
        <f>SUM(Z25:AF34)-(Z26*2)</f>
        <v>1300</v>
      </c>
      <c r="AA35" s="407"/>
      <c r="AB35" s="407"/>
      <c r="AC35" s="407"/>
      <c r="AD35" s="407"/>
      <c r="AE35" s="407"/>
      <c r="AF35" s="408"/>
      <c r="AG35" s="1"/>
      <c r="AH35" s="409" t="s">
        <v>22</v>
      </c>
      <c r="AI35" s="410"/>
      <c r="AJ35" s="410"/>
      <c r="AK35" s="410"/>
      <c r="AL35" s="410"/>
      <c r="AM35" s="410"/>
      <c r="AN35" s="410"/>
      <c r="AO35" s="411"/>
      <c r="AP35" s="413">
        <f>SUM(AP25:AS34)</f>
        <v>495</v>
      </c>
      <c r="AQ35" s="205"/>
      <c r="AR35" s="205"/>
      <c r="AS35" s="414"/>
      <c r="AT35" s="413">
        <f>SUM(AT25:AW34)</f>
        <v>990</v>
      </c>
      <c r="AU35" s="205"/>
      <c r="AV35" s="205"/>
      <c r="AW35" s="205"/>
      <c r="AX35" s="415">
        <f>SUM(AX25:BA34)</f>
        <v>1</v>
      </c>
      <c r="AY35" s="205"/>
      <c r="AZ35" s="416"/>
      <c r="BA35" s="417"/>
      <c r="BB35"/>
      <c r="BF35" s="1"/>
      <c r="BG35" s="1"/>
      <c r="BH35" s="1"/>
      <c r="BI35" s="1"/>
      <c r="BJ35" s="1"/>
      <c r="BK35" s="1"/>
    </row>
    <row r="36" spans="1:63"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c r="BC36"/>
      <c r="BD36"/>
      <c r="BE36"/>
    </row>
    <row r="37" spans="1:63"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c r="BC37"/>
      <c r="BD37"/>
      <c r="BE37"/>
    </row>
    <row r="38" spans="1:63" x14ac:dyDescent="0.25">
      <c r="A38" s="1"/>
      <c r="B38" s="356" t="s">
        <v>15</v>
      </c>
      <c r="C38" s="122"/>
      <c r="D38" s="358" t="s">
        <v>97</v>
      </c>
      <c r="E38" s="303"/>
      <c r="F38" s="303"/>
      <c r="G38" s="303"/>
      <c r="H38" s="303"/>
      <c r="I38" s="303"/>
      <c r="J38" s="303"/>
      <c r="K38" s="303"/>
      <c r="L38" s="303"/>
      <c r="M38" s="303"/>
      <c r="N38" s="303"/>
      <c r="O38" s="303"/>
      <c r="P38" s="304"/>
      <c r="R38" s="356" t="s">
        <v>104</v>
      </c>
      <c r="S38" s="122"/>
      <c r="T38" s="302" t="s">
        <v>99</v>
      </c>
      <c r="U38" s="303"/>
      <c r="V38" s="303"/>
      <c r="W38" s="303"/>
      <c r="X38" s="303"/>
      <c r="Y38" s="303"/>
      <c r="Z38" s="303"/>
      <c r="AA38" s="303"/>
      <c r="AB38" s="303"/>
      <c r="AC38" s="303"/>
      <c r="AD38" s="303"/>
      <c r="AE38" s="303"/>
      <c r="AF38" s="303"/>
      <c r="AG38" s="362"/>
      <c r="AH38" s="362"/>
      <c r="AI38" s="362"/>
      <c r="AJ38" s="362"/>
      <c r="AK38" s="362"/>
      <c r="AL38" s="362"/>
      <c r="AM38" s="362"/>
      <c r="AN38" s="362"/>
      <c r="AO38" s="362"/>
      <c r="AP38" s="362"/>
      <c r="AQ38" s="362"/>
      <c r="AR38" s="362"/>
      <c r="AS38" s="362"/>
      <c r="AT38" s="362"/>
      <c r="AU38" s="362"/>
      <c r="AV38" s="362"/>
      <c r="AW38" s="362"/>
      <c r="AX38" s="362"/>
      <c r="AY38" s="362"/>
      <c r="AZ38" s="362"/>
      <c r="BA38" s="363"/>
      <c r="BB38"/>
      <c r="BC38"/>
      <c r="BD38"/>
      <c r="BE38"/>
    </row>
    <row r="39" spans="1:63" ht="15.75" thickBot="1" x14ac:dyDescent="0.3">
      <c r="A39" s="1"/>
      <c r="B39" s="357"/>
      <c r="C39" s="125"/>
      <c r="D39" s="359"/>
      <c r="E39" s="306"/>
      <c r="F39" s="306"/>
      <c r="G39" s="306"/>
      <c r="H39" s="306"/>
      <c r="I39" s="306"/>
      <c r="J39" s="306"/>
      <c r="K39" s="306"/>
      <c r="L39" s="306"/>
      <c r="M39" s="306"/>
      <c r="N39" s="306"/>
      <c r="O39" s="306"/>
      <c r="P39" s="307"/>
      <c r="R39" s="360"/>
      <c r="S39" s="361"/>
      <c r="T39" s="364"/>
      <c r="U39" s="365"/>
      <c r="V39" s="365"/>
      <c r="W39" s="365"/>
      <c r="X39" s="365"/>
      <c r="Y39" s="365"/>
      <c r="Z39" s="365"/>
      <c r="AA39" s="365"/>
      <c r="AB39" s="365"/>
      <c r="AC39" s="365"/>
      <c r="AD39" s="365"/>
      <c r="AE39" s="365"/>
      <c r="AF39" s="365"/>
      <c r="AG39" s="269"/>
      <c r="AH39" s="269"/>
      <c r="AI39" s="269"/>
      <c r="AJ39" s="269"/>
      <c r="AK39" s="269"/>
      <c r="AL39" s="269"/>
      <c r="AM39" s="269"/>
      <c r="AN39" s="269"/>
      <c r="AO39" s="269"/>
      <c r="AP39" s="269"/>
      <c r="AQ39" s="269"/>
      <c r="AR39" s="269"/>
      <c r="AS39" s="269"/>
      <c r="AT39" s="269"/>
      <c r="AU39" s="269"/>
      <c r="AV39" s="269"/>
      <c r="AW39" s="269"/>
      <c r="AX39" s="269"/>
      <c r="AY39" s="269"/>
      <c r="AZ39" s="269"/>
      <c r="BA39" s="270"/>
      <c r="BB39"/>
      <c r="BC39"/>
      <c r="BD39"/>
      <c r="BE39"/>
    </row>
    <row r="40" spans="1:63" x14ac:dyDescent="0.25">
      <c r="A40" s="1"/>
      <c r="B40" s="366" t="s">
        <v>93</v>
      </c>
      <c r="C40" s="367"/>
      <c r="D40" s="367"/>
      <c r="E40" s="367"/>
      <c r="F40" s="367"/>
      <c r="G40" s="367"/>
      <c r="H40" s="367"/>
      <c r="I40" s="368"/>
      <c r="J40" s="369">
        <v>1</v>
      </c>
      <c r="K40" s="370"/>
      <c r="L40" s="370"/>
      <c r="M40" s="370"/>
      <c r="N40" s="370"/>
      <c r="O40" s="370"/>
      <c r="P40" s="371"/>
      <c r="R40" s="372" t="s">
        <v>154</v>
      </c>
      <c r="S40" s="373"/>
      <c r="T40" s="373"/>
      <c r="U40" s="373"/>
      <c r="V40" s="373"/>
      <c r="W40" s="373"/>
      <c r="X40" s="376">
        <v>0</v>
      </c>
      <c r="Y40" s="241"/>
      <c r="Z40" s="241"/>
      <c r="AA40" s="241"/>
      <c r="AB40" s="241"/>
      <c r="AC40" s="242"/>
      <c r="AD40" s="377"/>
      <c r="AE40" s="378"/>
      <c r="AF40" s="378"/>
      <c r="AG40" s="378"/>
      <c r="AH40" s="378"/>
      <c r="AI40" s="378"/>
      <c r="AJ40" s="321"/>
      <c r="AK40" s="319"/>
      <c r="AL40" s="319"/>
      <c r="AM40" s="319"/>
      <c r="AN40" s="319"/>
      <c r="AO40" s="319"/>
      <c r="AP40" s="318"/>
      <c r="AQ40" s="319"/>
      <c r="AR40" s="319"/>
      <c r="AS40" s="319"/>
      <c r="AT40" s="319"/>
      <c r="AU40" s="319"/>
      <c r="AV40" s="321"/>
      <c r="AW40" s="319"/>
      <c r="AX40" s="319"/>
      <c r="AY40" s="319"/>
      <c r="AZ40" s="319"/>
      <c r="BA40" s="322"/>
      <c r="BB40"/>
      <c r="BC40"/>
      <c r="BD40"/>
      <c r="BE40"/>
    </row>
    <row r="41" spans="1:63" ht="15.75" thickBot="1" x14ac:dyDescent="0.3">
      <c r="A41" s="1"/>
      <c r="B41" s="340"/>
      <c r="C41" s="341"/>
      <c r="D41" s="341"/>
      <c r="E41" s="341"/>
      <c r="F41" s="341"/>
      <c r="G41" s="341"/>
      <c r="H41" s="341"/>
      <c r="I41" s="342"/>
      <c r="J41" s="346"/>
      <c r="K41" s="347"/>
      <c r="L41" s="347"/>
      <c r="M41" s="347"/>
      <c r="N41" s="347"/>
      <c r="O41" s="347"/>
      <c r="P41" s="348"/>
      <c r="R41" s="374"/>
      <c r="S41" s="375"/>
      <c r="T41" s="375"/>
      <c r="U41" s="375"/>
      <c r="V41" s="375"/>
      <c r="W41" s="375"/>
      <c r="X41" s="243"/>
      <c r="Y41" s="244"/>
      <c r="Z41" s="244"/>
      <c r="AA41" s="244"/>
      <c r="AB41" s="244"/>
      <c r="AC41" s="245"/>
      <c r="AD41" s="324"/>
      <c r="AE41" s="325"/>
      <c r="AF41" s="325"/>
      <c r="AG41" s="326"/>
      <c r="AH41" s="325"/>
      <c r="AI41" s="325"/>
      <c r="AJ41" s="320"/>
      <c r="AK41" s="320"/>
      <c r="AL41" s="320"/>
      <c r="AM41" s="320"/>
      <c r="AN41" s="320"/>
      <c r="AO41" s="320"/>
      <c r="AP41" s="320"/>
      <c r="AQ41" s="320"/>
      <c r="AR41" s="320"/>
      <c r="AS41" s="320"/>
      <c r="AT41" s="320"/>
      <c r="AU41" s="320"/>
      <c r="AV41" s="320"/>
      <c r="AW41" s="320"/>
      <c r="AX41" s="320"/>
      <c r="AY41" s="320"/>
      <c r="AZ41" s="320"/>
      <c r="BA41" s="323"/>
      <c r="BB41" s="41" t="s">
        <v>200</v>
      </c>
      <c r="BC41"/>
      <c r="BD41"/>
      <c r="BE41"/>
    </row>
    <row r="42" spans="1:63" ht="15" customHeight="1" x14ac:dyDescent="0.25">
      <c r="A42" s="1"/>
      <c r="B42" s="337" t="s">
        <v>94</v>
      </c>
      <c r="C42" s="338"/>
      <c r="D42" s="338"/>
      <c r="E42" s="338"/>
      <c r="F42" s="338"/>
      <c r="G42" s="338"/>
      <c r="H42" s="338"/>
      <c r="I42" s="339"/>
      <c r="J42" s="343">
        <v>1</v>
      </c>
      <c r="K42" s="344"/>
      <c r="L42" s="344"/>
      <c r="M42" s="344"/>
      <c r="N42" s="344"/>
      <c r="O42" s="344"/>
      <c r="P42" s="345"/>
      <c r="R42" s="259" t="s">
        <v>168</v>
      </c>
      <c r="S42" s="260"/>
      <c r="T42" s="260"/>
      <c r="U42" s="260"/>
      <c r="V42" s="260"/>
      <c r="W42" s="261"/>
      <c r="X42" s="350">
        <v>0</v>
      </c>
      <c r="Y42" s="132"/>
      <c r="Z42" s="132"/>
      <c r="AA42" s="132"/>
      <c r="AB42" s="132"/>
      <c r="AC42" s="351"/>
      <c r="AD42" s="289" t="s">
        <v>103</v>
      </c>
      <c r="AE42" s="289"/>
      <c r="AF42" s="289"/>
      <c r="AG42" s="289"/>
      <c r="AH42" s="289"/>
      <c r="AI42" s="290"/>
      <c r="AJ42" s="293">
        <v>0.155</v>
      </c>
      <c r="AK42" s="294"/>
      <c r="AL42" s="294"/>
      <c r="AM42" s="294"/>
      <c r="AN42" s="294"/>
      <c r="AO42" s="295"/>
      <c r="AP42" s="299" t="s">
        <v>100</v>
      </c>
      <c r="AQ42" s="300"/>
      <c r="AR42" s="300"/>
      <c r="AS42" s="300"/>
      <c r="AT42" s="300"/>
      <c r="AU42" s="301"/>
      <c r="AV42" s="308">
        <f>IFERROR((AS43*X46),0)</f>
        <v>0</v>
      </c>
      <c r="AW42" s="309"/>
      <c r="AX42" s="309"/>
      <c r="AY42" s="309"/>
      <c r="AZ42" s="309"/>
      <c r="BA42" s="310"/>
      <c r="BB42" s="41" t="e">
        <f>SUM(AV42,X46)/X40</f>
        <v>#DIV/0!</v>
      </c>
      <c r="BC42"/>
      <c r="BD42"/>
      <c r="BE42"/>
    </row>
    <row r="43" spans="1:63" x14ac:dyDescent="0.25">
      <c r="A43" s="1"/>
      <c r="B43" s="340"/>
      <c r="C43" s="341"/>
      <c r="D43" s="341"/>
      <c r="E43" s="341"/>
      <c r="F43" s="341"/>
      <c r="G43" s="341"/>
      <c r="H43" s="341"/>
      <c r="I43" s="342"/>
      <c r="J43" s="346"/>
      <c r="K43" s="347"/>
      <c r="L43" s="347"/>
      <c r="M43" s="347"/>
      <c r="N43" s="347"/>
      <c r="O43" s="347"/>
      <c r="P43" s="348"/>
      <c r="R43" s="349"/>
      <c r="S43" s="291"/>
      <c r="T43" s="291"/>
      <c r="U43" s="291"/>
      <c r="V43" s="291"/>
      <c r="W43" s="292"/>
      <c r="X43" s="352"/>
      <c r="Y43" s="353"/>
      <c r="Z43" s="353"/>
      <c r="AA43" s="353"/>
      <c r="AB43" s="353"/>
      <c r="AC43" s="354"/>
      <c r="AD43" s="291"/>
      <c r="AE43" s="291"/>
      <c r="AF43" s="291"/>
      <c r="AG43" s="291"/>
      <c r="AH43" s="291"/>
      <c r="AI43" s="292"/>
      <c r="AJ43" s="296"/>
      <c r="AK43" s="297"/>
      <c r="AL43" s="297"/>
      <c r="AM43" s="297"/>
      <c r="AN43" s="297"/>
      <c r="AO43" s="298"/>
      <c r="AP43" s="314" t="s">
        <v>102</v>
      </c>
      <c r="AQ43" s="314"/>
      <c r="AR43" s="314"/>
      <c r="AS43" s="315">
        <v>0.02</v>
      </c>
      <c r="AT43" s="316"/>
      <c r="AU43" s="317"/>
      <c r="AV43" s="311"/>
      <c r="AW43" s="312"/>
      <c r="AX43" s="312"/>
      <c r="AY43" s="312"/>
      <c r="AZ43" s="312"/>
      <c r="BA43" s="313"/>
      <c r="BB43" s="41"/>
      <c r="BC43"/>
      <c r="BD43"/>
      <c r="BE43"/>
    </row>
    <row r="44" spans="1:63" ht="15" customHeight="1" x14ac:dyDescent="0.25">
      <c r="A44" s="1"/>
      <c r="B44" s="327" t="s">
        <v>95</v>
      </c>
      <c r="C44" s="328"/>
      <c r="D44" s="328"/>
      <c r="E44" s="328"/>
      <c r="F44" s="328"/>
      <c r="G44" s="328"/>
      <c r="H44" s="328"/>
      <c r="I44" s="328"/>
      <c r="J44" s="331">
        <f>SUM(J40:P43)</f>
        <v>2</v>
      </c>
      <c r="K44" s="332"/>
      <c r="L44" s="332"/>
      <c r="M44" s="332"/>
      <c r="N44" s="332"/>
      <c r="O44" s="332"/>
      <c r="P44" s="333"/>
      <c r="R44" s="259" t="s">
        <v>147</v>
      </c>
      <c r="S44" s="260"/>
      <c r="T44" s="260"/>
      <c r="U44" s="260"/>
      <c r="V44" s="260"/>
      <c r="W44" s="261"/>
      <c r="X44" s="355">
        <v>0</v>
      </c>
      <c r="Y44" s="266"/>
      <c r="Z44" s="266"/>
      <c r="AA44" s="266"/>
      <c r="AB44" s="266"/>
      <c r="AC44" s="267"/>
      <c r="AD44" s="260" t="s">
        <v>151</v>
      </c>
      <c r="AE44" s="260"/>
      <c r="AF44" s="260"/>
      <c r="AG44" s="260"/>
      <c r="AH44" s="260"/>
      <c r="AI44" s="261"/>
      <c r="AJ44" s="271">
        <f>IFERROR((AJ42*(X46+AV42)/365*31),0)</f>
        <v>0</v>
      </c>
      <c r="AK44" s="272"/>
      <c r="AL44" s="272"/>
      <c r="AM44" s="272"/>
      <c r="AN44" s="272"/>
      <c r="AO44" s="273"/>
      <c r="AP44" s="259" t="s">
        <v>153</v>
      </c>
      <c r="AQ44" s="260"/>
      <c r="AR44" s="260"/>
      <c r="AS44" s="260"/>
      <c r="AT44" s="260"/>
      <c r="AU44" s="261"/>
      <c r="AV44" s="271">
        <f>IFERROR((AJ44*J44),0)</f>
        <v>0</v>
      </c>
      <c r="AW44" s="272"/>
      <c r="AX44" s="272"/>
      <c r="AY44" s="272"/>
      <c r="AZ44" s="272"/>
      <c r="BA44" s="273"/>
      <c r="BB44" s="41" t="s">
        <v>201</v>
      </c>
      <c r="BC44"/>
      <c r="BD44"/>
      <c r="BE44"/>
    </row>
    <row r="45" spans="1:63" ht="15.75" thickBot="1" x14ac:dyDescent="0.3">
      <c r="A45" s="1"/>
      <c r="B45" s="329"/>
      <c r="C45" s="330"/>
      <c r="D45" s="330"/>
      <c r="E45" s="330"/>
      <c r="F45" s="330"/>
      <c r="G45" s="330"/>
      <c r="H45" s="330"/>
      <c r="I45" s="330"/>
      <c r="J45" s="334"/>
      <c r="K45" s="335"/>
      <c r="L45" s="335"/>
      <c r="M45" s="335"/>
      <c r="N45" s="335"/>
      <c r="O45" s="335"/>
      <c r="P45" s="336"/>
      <c r="R45" s="349"/>
      <c r="S45" s="291"/>
      <c r="T45" s="291"/>
      <c r="U45" s="291"/>
      <c r="V45" s="291"/>
      <c r="W45" s="292"/>
      <c r="X45" s="352"/>
      <c r="Y45" s="353"/>
      <c r="Z45" s="353"/>
      <c r="AA45" s="353"/>
      <c r="AB45" s="353"/>
      <c r="AC45" s="354"/>
      <c r="AD45" s="291"/>
      <c r="AE45" s="291"/>
      <c r="AF45" s="291"/>
      <c r="AG45" s="291"/>
      <c r="AH45" s="291"/>
      <c r="AI45" s="292"/>
      <c r="AJ45" s="311"/>
      <c r="AK45" s="312"/>
      <c r="AL45" s="312"/>
      <c r="AM45" s="312"/>
      <c r="AN45" s="312"/>
      <c r="AO45" s="313"/>
      <c r="AP45" s="262"/>
      <c r="AQ45" s="263"/>
      <c r="AR45" s="263"/>
      <c r="AS45" s="263"/>
      <c r="AT45" s="263"/>
      <c r="AU45" s="264"/>
      <c r="AV45" s="274"/>
      <c r="AW45" s="275"/>
      <c r="AX45" s="275"/>
      <c r="AY45" s="275"/>
      <c r="AZ45" s="275"/>
      <c r="BA45" s="276"/>
      <c r="BB45" s="41" t="e">
        <f>X44/X42</f>
        <v>#DIV/0!</v>
      </c>
      <c r="BC45"/>
      <c r="BD45"/>
      <c r="BE45"/>
    </row>
    <row r="46" spans="1:63" ht="14.65" customHeight="1" x14ac:dyDescent="0.25">
      <c r="A46" s="1"/>
      <c r="B46" s="246" t="s">
        <v>96</v>
      </c>
      <c r="C46" s="247"/>
      <c r="D46" s="247"/>
      <c r="E46" s="247"/>
      <c r="F46" s="247"/>
      <c r="G46" s="247"/>
      <c r="H46" s="247"/>
      <c r="I46" s="247"/>
      <c r="J46" s="250">
        <v>0</v>
      </c>
      <c r="K46" s="251"/>
      <c r="L46" s="251"/>
      <c r="M46" s="251"/>
      <c r="N46" s="251"/>
      <c r="O46" s="251"/>
      <c r="P46" s="252"/>
      <c r="R46" s="259" t="s">
        <v>150</v>
      </c>
      <c r="S46" s="260"/>
      <c r="T46" s="260"/>
      <c r="U46" s="260"/>
      <c r="V46" s="260"/>
      <c r="W46" s="261"/>
      <c r="X46" s="265">
        <f>X42-X44</f>
        <v>0</v>
      </c>
      <c r="Y46" s="266"/>
      <c r="Z46" s="266"/>
      <c r="AA46" s="266"/>
      <c r="AB46" s="266"/>
      <c r="AC46" s="267"/>
      <c r="AD46" s="260" t="s">
        <v>152</v>
      </c>
      <c r="AE46" s="260"/>
      <c r="AF46" s="260"/>
      <c r="AG46" s="260"/>
      <c r="AH46" s="260"/>
      <c r="AI46" s="261"/>
      <c r="AJ46" s="271">
        <f>IFERROR((AJ42*(X46+AV42)/365),0)</f>
        <v>0</v>
      </c>
      <c r="AK46" s="272"/>
      <c r="AL46" s="272"/>
      <c r="AM46" s="272"/>
      <c r="AN46" s="272"/>
      <c r="AO46" s="273"/>
      <c r="AP46" s="277" t="s">
        <v>23</v>
      </c>
      <c r="AQ46" s="278"/>
      <c r="AR46" s="278"/>
      <c r="AS46" s="278"/>
      <c r="AT46" s="278"/>
      <c r="AU46" s="279"/>
      <c r="AV46" s="283">
        <f>IFERROR(((AJ44*J44)+AV42),0)</f>
        <v>0</v>
      </c>
      <c r="AW46" s="284"/>
      <c r="AX46" s="284"/>
      <c r="AY46" s="284"/>
      <c r="AZ46" s="284"/>
      <c r="BA46" s="285"/>
      <c r="BB46"/>
      <c r="BC46"/>
      <c r="BD46"/>
      <c r="BE46"/>
    </row>
    <row r="47" spans="1:63" ht="15.75" customHeight="1" thickBot="1" x14ac:dyDescent="0.3">
      <c r="A47" s="1"/>
      <c r="B47" s="248"/>
      <c r="C47" s="249"/>
      <c r="D47" s="249"/>
      <c r="E47" s="249"/>
      <c r="F47" s="249"/>
      <c r="G47" s="249"/>
      <c r="H47" s="249"/>
      <c r="I47" s="249"/>
      <c r="J47" s="253"/>
      <c r="K47" s="254"/>
      <c r="L47" s="254"/>
      <c r="M47" s="254"/>
      <c r="N47" s="254"/>
      <c r="O47" s="254"/>
      <c r="P47" s="255"/>
      <c r="R47" s="262"/>
      <c r="S47" s="263"/>
      <c r="T47" s="263"/>
      <c r="U47" s="263"/>
      <c r="V47" s="263"/>
      <c r="W47" s="264"/>
      <c r="X47" s="268"/>
      <c r="Y47" s="269"/>
      <c r="Z47" s="269"/>
      <c r="AA47" s="269"/>
      <c r="AB47" s="269"/>
      <c r="AC47" s="270"/>
      <c r="AD47" s="263"/>
      <c r="AE47" s="263"/>
      <c r="AF47" s="263"/>
      <c r="AG47" s="263"/>
      <c r="AH47" s="263"/>
      <c r="AI47" s="264"/>
      <c r="AJ47" s="274"/>
      <c r="AK47" s="275"/>
      <c r="AL47" s="275"/>
      <c r="AM47" s="275"/>
      <c r="AN47" s="275"/>
      <c r="AO47" s="276"/>
      <c r="AP47" s="280"/>
      <c r="AQ47" s="281"/>
      <c r="AR47" s="281"/>
      <c r="AS47" s="281"/>
      <c r="AT47" s="281"/>
      <c r="AU47" s="282"/>
      <c r="AV47" s="286"/>
      <c r="AW47" s="287"/>
      <c r="AX47" s="287"/>
      <c r="AY47" s="287"/>
      <c r="AZ47" s="287"/>
      <c r="BA47" s="288"/>
      <c r="BB47"/>
      <c r="BC47"/>
      <c r="BD47"/>
      <c r="BE47"/>
    </row>
    <row r="48" spans="1:63"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c r="BC48"/>
      <c r="BD48"/>
      <c r="BE48"/>
    </row>
    <row r="49" spans="1:57" ht="15.75"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c r="BC49"/>
      <c r="BD49"/>
      <c r="BE49"/>
    </row>
    <row r="50" spans="1:57" ht="15" customHeight="1" x14ac:dyDescent="0.25">
      <c r="A50" s="1"/>
      <c r="B50" s="112" t="s">
        <v>18</v>
      </c>
      <c r="C50" s="161"/>
      <c r="D50" s="302" t="s">
        <v>19</v>
      </c>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4"/>
      <c r="AI50" s="1"/>
      <c r="AJ50" s="171" t="s">
        <v>112</v>
      </c>
      <c r="AK50" s="172"/>
      <c r="AL50" s="257" t="s">
        <v>115</v>
      </c>
      <c r="AM50" s="132"/>
      <c r="AN50" s="132"/>
      <c r="AO50" s="132"/>
      <c r="AP50" s="132"/>
      <c r="AQ50" s="132"/>
      <c r="AR50" s="132"/>
      <c r="AS50" s="132"/>
      <c r="AT50" s="132"/>
      <c r="AU50" s="132"/>
      <c r="AV50" s="132"/>
      <c r="AW50" s="132"/>
      <c r="AX50" s="132"/>
      <c r="AY50" s="132"/>
      <c r="AZ50" s="132"/>
      <c r="BA50" s="132"/>
      <c r="BB50"/>
      <c r="BC50"/>
      <c r="BD50"/>
      <c r="BE50"/>
    </row>
    <row r="51" spans="1:57" ht="15.75" customHeight="1" thickBot="1" x14ac:dyDescent="0.3">
      <c r="A51" s="1"/>
      <c r="B51" s="173"/>
      <c r="C51" s="180"/>
      <c r="D51" s="305"/>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7"/>
      <c r="AI51" s="1"/>
      <c r="AJ51" s="218"/>
      <c r="AK51" s="256"/>
      <c r="AL51" s="258"/>
      <c r="AM51" s="132"/>
      <c r="AN51" s="132"/>
      <c r="AO51" s="132"/>
      <c r="AP51" s="132"/>
      <c r="AQ51" s="132"/>
      <c r="AR51" s="132"/>
      <c r="AS51" s="132"/>
      <c r="AT51" s="132"/>
      <c r="AU51" s="132"/>
      <c r="AV51" s="132"/>
      <c r="AW51" s="132"/>
      <c r="AX51" s="132"/>
      <c r="AY51" s="132"/>
      <c r="AZ51" s="132"/>
      <c r="BA51" s="132"/>
      <c r="BB51"/>
      <c r="BC51"/>
      <c r="BD51"/>
      <c r="BE51"/>
    </row>
    <row r="52" spans="1:57" ht="14.65" customHeight="1" x14ac:dyDescent="0.25">
      <c r="A52" s="1"/>
      <c r="B52" s="236" t="s">
        <v>72</v>
      </c>
      <c r="C52" s="161"/>
      <c r="D52" s="161"/>
      <c r="E52" s="161"/>
      <c r="F52" s="161"/>
      <c r="G52" s="161"/>
      <c r="H52" s="162"/>
      <c r="I52" s="237">
        <f>J35</f>
        <v>-790</v>
      </c>
      <c r="J52" s="238"/>
      <c r="K52" s="238"/>
      <c r="L52" s="238"/>
      <c r="M52" s="239"/>
      <c r="N52" s="13"/>
      <c r="O52" s="11"/>
      <c r="P52" s="11"/>
      <c r="Q52" s="11"/>
      <c r="R52" s="11"/>
      <c r="S52" s="11"/>
      <c r="T52" s="11"/>
      <c r="U52" s="11"/>
      <c r="V52" s="11"/>
      <c r="W52" s="11"/>
      <c r="X52" s="11"/>
      <c r="Y52" s="11"/>
      <c r="Z52" s="11"/>
      <c r="AA52" s="11"/>
      <c r="AB52" s="11"/>
      <c r="AC52" s="11"/>
      <c r="AD52" s="11"/>
      <c r="AE52" s="11"/>
      <c r="AF52" s="11"/>
      <c r="AG52" s="11"/>
      <c r="AH52" s="16"/>
      <c r="AI52" s="1"/>
      <c r="AJ52" s="150" t="s">
        <v>3</v>
      </c>
      <c r="AK52" s="151"/>
      <c r="AL52" s="151"/>
      <c r="AM52" s="151"/>
      <c r="AN52" s="151"/>
      <c r="AO52" s="151"/>
      <c r="AP52" s="151"/>
      <c r="AQ52" s="152"/>
      <c r="AR52" s="240">
        <f>IFERROR((X40-X42-I62),0)</f>
        <v>-1500</v>
      </c>
      <c r="AS52" s="241"/>
      <c r="AT52" s="241"/>
      <c r="AU52" s="241"/>
      <c r="AV52" s="241"/>
      <c r="AW52" s="241"/>
      <c r="AX52" s="241"/>
      <c r="AY52" s="241"/>
      <c r="AZ52" s="241"/>
      <c r="BA52" s="242"/>
      <c r="BB52"/>
      <c r="BC52"/>
      <c r="BD52"/>
      <c r="BE52"/>
    </row>
    <row r="53" spans="1:57" ht="15.75" thickBot="1" x14ac:dyDescent="0.3">
      <c r="A53" s="1"/>
      <c r="B53" s="218"/>
      <c r="C53" s="207"/>
      <c r="D53" s="207"/>
      <c r="E53" s="207"/>
      <c r="F53" s="207"/>
      <c r="G53" s="207"/>
      <c r="H53" s="208"/>
      <c r="I53" s="213"/>
      <c r="J53" s="211"/>
      <c r="K53" s="211"/>
      <c r="L53" s="211"/>
      <c r="M53" s="212"/>
      <c r="N53" s="14"/>
      <c r="O53" s="1"/>
      <c r="P53" s="1"/>
      <c r="Q53" s="1"/>
      <c r="R53" s="1"/>
      <c r="S53" s="1"/>
      <c r="T53" s="1"/>
      <c r="U53" s="1"/>
      <c r="V53" s="1"/>
      <c r="W53" s="1"/>
      <c r="X53" s="1"/>
      <c r="Y53" s="1"/>
      <c r="Z53" s="1"/>
      <c r="AA53" s="1"/>
      <c r="AB53" s="1"/>
      <c r="AC53" s="1"/>
      <c r="AD53" s="1"/>
      <c r="AE53" s="1"/>
      <c r="AF53" s="1"/>
      <c r="AG53" s="1"/>
      <c r="AH53" s="17"/>
      <c r="AI53" s="1"/>
      <c r="AJ53" s="153"/>
      <c r="AK53" s="154"/>
      <c r="AL53" s="154"/>
      <c r="AM53" s="154"/>
      <c r="AN53" s="154"/>
      <c r="AO53" s="154"/>
      <c r="AP53" s="154"/>
      <c r="AQ53" s="155"/>
      <c r="AR53" s="243"/>
      <c r="AS53" s="244"/>
      <c r="AT53" s="244"/>
      <c r="AU53" s="244"/>
      <c r="AV53" s="244"/>
      <c r="AW53" s="244"/>
      <c r="AX53" s="244"/>
      <c r="AY53" s="244"/>
      <c r="AZ53" s="244"/>
      <c r="BA53" s="245"/>
      <c r="BB53"/>
      <c r="BC53"/>
      <c r="BD53"/>
      <c r="BE53"/>
    </row>
    <row r="54" spans="1:57" ht="14.65" customHeight="1" x14ac:dyDescent="0.25">
      <c r="A54" s="1"/>
      <c r="B54" s="206" t="s">
        <v>22</v>
      </c>
      <c r="C54" s="207"/>
      <c r="D54" s="207"/>
      <c r="E54" s="207"/>
      <c r="F54" s="207"/>
      <c r="G54" s="207"/>
      <c r="H54" s="208"/>
      <c r="I54" s="210">
        <f>AT35</f>
        <v>990</v>
      </c>
      <c r="J54" s="211"/>
      <c r="K54" s="211"/>
      <c r="L54" s="211"/>
      <c r="M54" s="212"/>
      <c r="N54" s="14"/>
      <c r="O54" s="1"/>
      <c r="P54" s="1"/>
      <c r="Q54" s="1"/>
      <c r="R54" s="1"/>
      <c r="S54" s="1"/>
      <c r="T54" s="1"/>
      <c r="U54" s="1"/>
      <c r="V54" s="1"/>
      <c r="W54" s="1"/>
      <c r="X54" s="1"/>
      <c r="Y54" s="1"/>
      <c r="Z54" s="1"/>
      <c r="AA54" s="1"/>
      <c r="AB54" s="1"/>
      <c r="AC54" s="1"/>
      <c r="AD54" s="1"/>
      <c r="AE54" s="1"/>
      <c r="AF54" s="1"/>
      <c r="AG54" s="1"/>
      <c r="AH54" s="17"/>
      <c r="AI54" s="1"/>
      <c r="AJ54" s="214" t="s">
        <v>29</v>
      </c>
      <c r="AK54" s="135"/>
      <c r="AL54" s="135"/>
      <c r="AM54" s="135"/>
      <c r="AN54" s="135"/>
      <c r="AO54" s="135"/>
      <c r="AP54" s="135"/>
      <c r="AQ54" s="135"/>
      <c r="AR54" s="219">
        <f>IFERROR((J35+AT35+AV44+J46+X44),0)</f>
        <v>200</v>
      </c>
      <c r="AS54" s="136"/>
      <c r="AT54" s="136"/>
      <c r="AU54" s="136"/>
      <c r="AV54" s="136"/>
      <c r="AW54" s="136"/>
      <c r="AX54" s="136"/>
      <c r="AY54" s="216"/>
      <c r="AZ54" s="216"/>
      <c r="BA54" s="217"/>
      <c r="BB54"/>
      <c r="BC54"/>
      <c r="BD54"/>
      <c r="BE54"/>
    </row>
    <row r="55" spans="1:57" ht="14.65" customHeight="1" x14ac:dyDescent="0.25">
      <c r="A55" s="1"/>
      <c r="B55" s="218"/>
      <c r="C55" s="207"/>
      <c r="D55" s="207"/>
      <c r="E55" s="207"/>
      <c r="F55" s="207"/>
      <c r="G55" s="207"/>
      <c r="H55" s="208"/>
      <c r="I55" s="213"/>
      <c r="J55" s="211"/>
      <c r="K55" s="211"/>
      <c r="L55" s="211"/>
      <c r="M55" s="212"/>
      <c r="N55" s="14"/>
      <c r="O55" s="1"/>
      <c r="P55" s="1"/>
      <c r="Q55" s="1"/>
      <c r="R55" s="1"/>
      <c r="S55" s="1"/>
      <c r="T55" s="1"/>
      <c r="U55" s="1"/>
      <c r="V55" s="1"/>
      <c r="W55" s="1"/>
      <c r="X55" s="1"/>
      <c r="Y55" s="1"/>
      <c r="Z55" s="1"/>
      <c r="AA55" s="1"/>
      <c r="AB55" s="1"/>
      <c r="AC55" s="1"/>
      <c r="AD55" s="1"/>
      <c r="AE55" s="1"/>
      <c r="AF55" s="1"/>
      <c r="AG55" s="1"/>
      <c r="AH55" s="17"/>
      <c r="AI55" s="1"/>
      <c r="AJ55" s="214"/>
      <c r="AK55" s="135"/>
      <c r="AL55" s="135"/>
      <c r="AM55" s="135"/>
      <c r="AN55" s="135"/>
      <c r="AO55" s="135"/>
      <c r="AP55" s="135"/>
      <c r="AQ55" s="135"/>
      <c r="AR55" s="215"/>
      <c r="AS55" s="136"/>
      <c r="AT55" s="136"/>
      <c r="AU55" s="136"/>
      <c r="AV55" s="136"/>
      <c r="AW55" s="136"/>
      <c r="AX55" s="136"/>
      <c r="AY55" s="216"/>
      <c r="AZ55" s="216"/>
      <c r="BA55" s="217"/>
      <c r="BB55"/>
      <c r="BC55"/>
      <c r="BD55"/>
      <c r="BE55"/>
    </row>
    <row r="56" spans="1:57" ht="14.65" customHeight="1" x14ac:dyDescent="0.25">
      <c r="A56" s="1"/>
      <c r="B56" s="206" t="s">
        <v>23</v>
      </c>
      <c r="C56" s="207"/>
      <c r="D56" s="207"/>
      <c r="E56" s="207"/>
      <c r="F56" s="207"/>
      <c r="G56" s="207"/>
      <c r="H56" s="208"/>
      <c r="I56" s="210">
        <f>AV46</f>
        <v>0</v>
      </c>
      <c r="J56" s="211"/>
      <c r="K56" s="211"/>
      <c r="L56" s="211"/>
      <c r="M56" s="212"/>
      <c r="N56" s="14"/>
      <c r="O56" s="1"/>
      <c r="P56" s="1"/>
      <c r="Q56" s="1"/>
      <c r="R56" s="1"/>
      <c r="S56" s="1"/>
      <c r="T56" s="1"/>
      <c r="U56" s="1"/>
      <c r="V56" s="1"/>
      <c r="W56" s="1"/>
      <c r="X56" s="1"/>
      <c r="Y56" s="1"/>
      <c r="Z56" s="1"/>
      <c r="AA56" s="1"/>
      <c r="AB56" s="1"/>
      <c r="AC56" s="1"/>
      <c r="AD56" s="1"/>
      <c r="AE56" s="1"/>
      <c r="AF56" s="1"/>
      <c r="AG56" s="1"/>
      <c r="AH56" s="17"/>
      <c r="AI56" s="1"/>
      <c r="AJ56" s="214" t="s">
        <v>31</v>
      </c>
      <c r="AK56" s="135"/>
      <c r="AL56" s="135"/>
      <c r="AM56" s="135"/>
      <c r="AN56" s="135"/>
      <c r="AO56" s="135"/>
      <c r="AP56" s="135"/>
      <c r="AQ56" s="135"/>
      <c r="AR56" s="163">
        <f>IFERROR((AR52/(AR54)),0)</f>
        <v>-7.5</v>
      </c>
      <c r="AS56" s="164"/>
      <c r="AT56" s="164"/>
      <c r="AU56" s="164"/>
      <c r="AV56" s="164"/>
      <c r="AW56" s="164"/>
      <c r="AX56" s="164"/>
      <c r="AY56" s="165"/>
      <c r="AZ56" s="165"/>
      <c r="BA56" s="166"/>
      <c r="BB56"/>
      <c r="BC56"/>
      <c r="BD56"/>
      <c r="BE56"/>
    </row>
    <row r="57" spans="1:57" ht="15" customHeight="1" x14ac:dyDescent="0.25">
      <c r="A57" s="1"/>
      <c r="B57" s="218"/>
      <c r="C57" s="207"/>
      <c r="D57" s="207"/>
      <c r="E57" s="207"/>
      <c r="F57" s="207"/>
      <c r="G57" s="207"/>
      <c r="H57" s="208"/>
      <c r="I57" s="213"/>
      <c r="J57" s="211"/>
      <c r="K57" s="211"/>
      <c r="L57" s="211"/>
      <c r="M57" s="212"/>
      <c r="N57" s="14"/>
      <c r="O57" s="1"/>
      <c r="P57" s="1"/>
      <c r="Q57" s="1"/>
      <c r="R57" s="1"/>
      <c r="S57" s="1"/>
      <c r="T57" s="1"/>
      <c r="U57" s="1"/>
      <c r="V57" s="1"/>
      <c r="W57" s="1"/>
      <c r="X57" s="1"/>
      <c r="Y57" s="1"/>
      <c r="Z57" s="1"/>
      <c r="AA57" s="1"/>
      <c r="AB57" s="1"/>
      <c r="AC57" s="1"/>
      <c r="AD57" s="1"/>
      <c r="AE57" s="1"/>
      <c r="AF57" s="1"/>
      <c r="AG57" s="1"/>
      <c r="AH57" s="17"/>
      <c r="AI57" s="1"/>
      <c r="AJ57" s="214"/>
      <c r="AK57" s="135"/>
      <c r="AL57" s="135"/>
      <c r="AM57" s="135"/>
      <c r="AN57" s="135"/>
      <c r="AO57" s="135"/>
      <c r="AP57" s="135"/>
      <c r="AQ57" s="135"/>
      <c r="AR57" s="167"/>
      <c r="AS57" s="168"/>
      <c r="AT57" s="168"/>
      <c r="AU57" s="168"/>
      <c r="AV57" s="168"/>
      <c r="AW57" s="168"/>
      <c r="AX57" s="168"/>
      <c r="AY57" s="169"/>
      <c r="AZ57" s="169"/>
      <c r="BA57" s="170"/>
      <c r="BB57"/>
      <c r="BC57"/>
      <c r="BD57"/>
      <c r="BE57"/>
    </row>
    <row r="58" spans="1:57" ht="14.65" customHeight="1" x14ac:dyDescent="0.25">
      <c r="A58" s="1"/>
      <c r="B58" s="206" t="s">
        <v>73</v>
      </c>
      <c r="C58" s="207"/>
      <c r="D58" s="207"/>
      <c r="E58" s="207"/>
      <c r="F58" s="207"/>
      <c r="G58" s="207"/>
      <c r="H58" s="208"/>
      <c r="I58" s="210">
        <f>Z35</f>
        <v>1300</v>
      </c>
      <c r="J58" s="211"/>
      <c r="K58" s="211"/>
      <c r="L58" s="211"/>
      <c r="M58" s="212"/>
      <c r="N58" s="14"/>
      <c r="O58" s="1"/>
      <c r="P58" s="1"/>
      <c r="Q58" s="1"/>
      <c r="R58" s="1"/>
      <c r="S58" s="1"/>
      <c r="T58" s="1"/>
      <c r="U58" s="1"/>
      <c r="V58" s="1"/>
      <c r="W58" s="1"/>
      <c r="X58" s="1"/>
      <c r="Y58" s="1"/>
      <c r="Z58" s="1"/>
      <c r="AA58" s="1"/>
      <c r="AB58" s="1"/>
      <c r="AC58" s="1"/>
      <c r="AD58" s="1"/>
      <c r="AE58" s="1"/>
      <c r="AF58" s="1"/>
      <c r="AG58" s="1"/>
      <c r="AH58" s="17"/>
      <c r="AI58" s="1"/>
      <c r="AJ58" s="214" t="s">
        <v>105</v>
      </c>
      <c r="AK58" s="135"/>
      <c r="AL58" s="135"/>
      <c r="AM58" s="135"/>
      <c r="AN58" s="135"/>
      <c r="AO58" s="135"/>
      <c r="AP58" s="135"/>
      <c r="AQ58" s="135"/>
      <c r="AR58" s="163">
        <f>IFERROR(((AR52)/(AR54)/J44)*12,0)</f>
        <v>-45</v>
      </c>
      <c r="AS58" s="164"/>
      <c r="AT58" s="164"/>
      <c r="AU58" s="164"/>
      <c r="AV58" s="164"/>
      <c r="AW58" s="164"/>
      <c r="AX58" s="164"/>
      <c r="AY58" s="165"/>
      <c r="AZ58" s="165"/>
      <c r="BA58" s="166"/>
      <c r="BB58"/>
      <c r="BC58"/>
      <c r="BD58"/>
      <c r="BE58"/>
    </row>
    <row r="59" spans="1:57" ht="14.65" customHeight="1" x14ac:dyDescent="0.25">
      <c r="A59" s="1"/>
      <c r="B59" s="218"/>
      <c r="C59" s="207"/>
      <c r="D59" s="207"/>
      <c r="E59" s="207"/>
      <c r="F59" s="207"/>
      <c r="G59" s="207"/>
      <c r="H59" s="208"/>
      <c r="I59" s="213"/>
      <c r="J59" s="211"/>
      <c r="K59" s="211"/>
      <c r="L59" s="211"/>
      <c r="M59" s="212"/>
      <c r="N59" s="14"/>
      <c r="O59" s="1"/>
      <c r="P59" s="1"/>
      <c r="Q59" s="1"/>
      <c r="R59" s="1"/>
      <c r="S59" s="1"/>
      <c r="T59" s="1"/>
      <c r="U59" s="1"/>
      <c r="V59" s="1"/>
      <c r="W59" s="1"/>
      <c r="X59" s="1"/>
      <c r="Y59" s="1"/>
      <c r="Z59" s="1"/>
      <c r="AA59" s="1"/>
      <c r="AB59" s="1"/>
      <c r="AC59" s="1"/>
      <c r="AD59" s="1"/>
      <c r="AE59" s="1"/>
      <c r="AF59" s="1"/>
      <c r="AG59" s="1"/>
      <c r="AH59" s="17"/>
      <c r="AI59" s="1"/>
      <c r="AJ59" s="214"/>
      <c r="AK59" s="135"/>
      <c r="AL59" s="135"/>
      <c r="AM59" s="135"/>
      <c r="AN59" s="135"/>
      <c r="AO59" s="135"/>
      <c r="AP59" s="135"/>
      <c r="AQ59" s="135"/>
      <c r="AR59" s="215"/>
      <c r="AS59" s="136"/>
      <c r="AT59" s="136"/>
      <c r="AU59" s="136"/>
      <c r="AV59" s="136"/>
      <c r="AW59" s="136"/>
      <c r="AX59" s="136"/>
      <c r="AY59" s="216"/>
      <c r="AZ59" s="216"/>
      <c r="BA59" s="217"/>
      <c r="BB59"/>
      <c r="BC59"/>
      <c r="BD59"/>
      <c r="BE59"/>
    </row>
    <row r="60" spans="1:57" ht="14.65" customHeight="1" x14ac:dyDescent="0.25">
      <c r="A60" s="1"/>
      <c r="B60" s="206" t="s">
        <v>24</v>
      </c>
      <c r="C60" s="207"/>
      <c r="D60" s="207"/>
      <c r="E60" s="207"/>
      <c r="F60" s="207"/>
      <c r="G60" s="207"/>
      <c r="H60" s="208"/>
      <c r="I60" s="210">
        <f>J46</f>
        <v>0</v>
      </c>
      <c r="J60" s="211"/>
      <c r="K60" s="211"/>
      <c r="L60" s="211"/>
      <c r="M60" s="212"/>
      <c r="N60" s="14"/>
      <c r="O60" s="1"/>
      <c r="P60" s="1"/>
      <c r="Q60" s="1"/>
      <c r="R60" s="1"/>
      <c r="S60" s="1"/>
      <c r="T60" s="1"/>
      <c r="U60" s="1"/>
      <c r="V60" s="1"/>
      <c r="W60" s="1"/>
      <c r="X60" s="1"/>
      <c r="Y60" s="1"/>
      <c r="Z60" s="1"/>
      <c r="AA60" s="1"/>
      <c r="AB60" s="1"/>
      <c r="AC60" s="1"/>
      <c r="AD60" s="1"/>
      <c r="AE60" s="1"/>
      <c r="AF60" s="1"/>
      <c r="AG60" s="1"/>
      <c r="AH60" s="17"/>
      <c r="AI60" s="1"/>
      <c r="AJ60" s="214" t="s">
        <v>106</v>
      </c>
      <c r="AK60" s="135"/>
      <c r="AL60" s="135"/>
      <c r="AM60" s="135"/>
      <c r="AN60" s="135"/>
      <c r="AO60" s="135"/>
      <c r="AP60" s="135"/>
      <c r="AQ60" s="135"/>
      <c r="AR60" s="163">
        <f>IFERROR((I62/X40),0)</f>
        <v>0</v>
      </c>
      <c r="AS60" s="164"/>
      <c r="AT60" s="164"/>
      <c r="AU60" s="164"/>
      <c r="AV60" s="164"/>
      <c r="AW60" s="164"/>
      <c r="AX60" s="164"/>
      <c r="AY60" s="165"/>
      <c r="AZ60" s="165"/>
      <c r="BA60" s="166"/>
      <c r="BB60"/>
      <c r="BC60"/>
      <c r="BD60"/>
      <c r="BE60"/>
    </row>
    <row r="61" spans="1:57" ht="15" customHeight="1" x14ac:dyDescent="0.25">
      <c r="A61" s="1"/>
      <c r="B61" s="140"/>
      <c r="C61" s="141"/>
      <c r="D61" s="141"/>
      <c r="E61" s="141"/>
      <c r="F61" s="141"/>
      <c r="G61" s="141"/>
      <c r="H61" s="209"/>
      <c r="I61" s="213"/>
      <c r="J61" s="211"/>
      <c r="K61" s="211"/>
      <c r="L61" s="211"/>
      <c r="M61" s="212"/>
      <c r="N61" s="14"/>
      <c r="O61" s="1"/>
      <c r="P61" s="1"/>
      <c r="Q61" s="1"/>
      <c r="R61" s="1"/>
      <c r="S61" s="1"/>
      <c r="T61" s="1"/>
      <c r="U61" s="1"/>
      <c r="V61" s="1"/>
      <c r="W61" s="1"/>
      <c r="X61" s="1"/>
      <c r="Y61" s="1"/>
      <c r="Z61" s="1"/>
      <c r="AA61" s="1"/>
      <c r="AB61" s="1"/>
      <c r="AC61" s="1"/>
      <c r="AD61" s="1"/>
      <c r="AE61" s="1"/>
      <c r="AF61" s="1"/>
      <c r="AG61" s="1"/>
      <c r="AH61" s="17"/>
      <c r="AI61" s="1"/>
      <c r="AJ61" s="214"/>
      <c r="AK61" s="135"/>
      <c r="AL61" s="135"/>
      <c r="AM61" s="135"/>
      <c r="AN61" s="135"/>
      <c r="AO61" s="135"/>
      <c r="AP61" s="135"/>
      <c r="AQ61" s="135"/>
      <c r="AR61" s="215"/>
      <c r="AS61" s="136"/>
      <c r="AT61" s="136"/>
      <c r="AU61" s="136"/>
      <c r="AV61" s="136"/>
      <c r="AW61" s="136"/>
      <c r="AX61" s="136"/>
      <c r="AY61" s="216"/>
      <c r="AZ61" s="216"/>
      <c r="BA61" s="217"/>
      <c r="BB61"/>
      <c r="BC61"/>
      <c r="BD61"/>
      <c r="BE61"/>
    </row>
    <row r="62" spans="1:57" ht="14.65" customHeight="1" x14ac:dyDescent="0.25">
      <c r="A62" s="1"/>
      <c r="B62" s="202" t="s">
        <v>25</v>
      </c>
      <c r="C62" s="203"/>
      <c r="D62" s="203"/>
      <c r="E62" s="203"/>
      <c r="F62" s="203"/>
      <c r="G62" s="203"/>
      <c r="H62" s="203"/>
      <c r="I62" s="220">
        <f>SUM(I52:M61)</f>
        <v>1500</v>
      </c>
      <c r="J62" s="221"/>
      <c r="K62" s="221"/>
      <c r="L62" s="221"/>
      <c r="M62" s="222"/>
      <c r="N62" s="14"/>
      <c r="O62" s="1"/>
      <c r="P62" s="1"/>
      <c r="Q62" s="1"/>
      <c r="R62" s="1"/>
      <c r="S62" s="1"/>
      <c r="T62" s="1"/>
      <c r="U62" s="1"/>
      <c r="V62" s="1"/>
      <c r="W62" s="1"/>
      <c r="X62" s="1"/>
      <c r="Y62" s="1"/>
      <c r="Z62" s="1"/>
      <c r="AA62" s="1"/>
      <c r="AB62" s="1"/>
      <c r="AC62" s="1"/>
      <c r="AD62" s="1"/>
      <c r="AE62" s="1"/>
      <c r="AF62" s="1"/>
      <c r="AG62" s="1"/>
      <c r="AH62" s="17"/>
      <c r="AI62" s="1"/>
      <c r="AJ62" s="214" t="s">
        <v>155</v>
      </c>
      <c r="AK62" s="135"/>
      <c r="AL62" s="135"/>
      <c r="AM62" s="135"/>
      <c r="AN62" s="135"/>
      <c r="AO62" s="135"/>
      <c r="AP62" s="135"/>
      <c r="AQ62" s="135"/>
      <c r="AR62" s="228">
        <f>IFERROR((AP35+AJ44),0)</f>
        <v>495</v>
      </c>
      <c r="AS62" s="229"/>
      <c r="AT62" s="229"/>
      <c r="AU62" s="229"/>
      <c r="AV62" s="229"/>
      <c r="AW62" s="229"/>
      <c r="AX62" s="229"/>
      <c r="AY62" s="230"/>
      <c r="AZ62" s="230"/>
      <c r="BA62" s="231"/>
      <c r="BB62"/>
      <c r="BC62"/>
      <c r="BD62"/>
      <c r="BE62"/>
    </row>
    <row r="63" spans="1:57" ht="15" customHeight="1" thickBot="1" x14ac:dyDescent="0.3">
      <c r="A63" s="1"/>
      <c r="B63" s="204"/>
      <c r="C63" s="205"/>
      <c r="D63" s="205"/>
      <c r="E63" s="205"/>
      <c r="F63" s="205"/>
      <c r="G63" s="205"/>
      <c r="H63" s="205"/>
      <c r="I63" s="223"/>
      <c r="J63" s="224"/>
      <c r="K63" s="224"/>
      <c r="L63" s="224"/>
      <c r="M63" s="225"/>
      <c r="N63" s="15"/>
      <c r="O63" s="12"/>
      <c r="P63" s="12"/>
      <c r="Q63" s="12"/>
      <c r="R63" s="12"/>
      <c r="S63" s="12"/>
      <c r="T63" s="12"/>
      <c r="U63" s="12"/>
      <c r="V63" s="12"/>
      <c r="W63" s="12"/>
      <c r="X63" s="12"/>
      <c r="Y63" s="12"/>
      <c r="Z63" s="12"/>
      <c r="AA63" s="12"/>
      <c r="AB63" s="12"/>
      <c r="AC63" s="12"/>
      <c r="AD63" s="12"/>
      <c r="AE63" s="12"/>
      <c r="AF63" s="12"/>
      <c r="AG63" s="12"/>
      <c r="AH63" s="18"/>
      <c r="AI63" s="1"/>
      <c r="AJ63" s="226"/>
      <c r="AK63" s="227"/>
      <c r="AL63" s="227"/>
      <c r="AM63" s="227"/>
      <c r="AN63" s="227"/>
      <c r="AO63" s="227"/>
      <c r="AP63" s="227"/>
      <c r="AQ63" s="227"/>
      <c r="AR63" s="232"/>
      <c r="AS63" s="233"/>
      <c r="AT63" s="233"/>
      <c r="AU63" s="233"/>
      <c r="AV63" s="233"/>
      <c r="AW63" s="233"/>
      <c r="AX63" s="233"/>
      <c r="AY63" s="234"/>
      <c r="AZ63" s="234"/>
      <c r="BA63" s="235"/>
      <c r="BB63"/>
      <c r="BC63"/>
      <c r="BD63"/>
      <c r="BE63"/>
    </row>
    <row r="64" spans="1:5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35"/>
      <c r="AK64" s="135"/>
      <c r="AL64" s="135"/>
      <c r="AM64" s="135"/>
      <c r="AN64" s="135"/>
      <c r="AO64" s="135"/>
      <c r="AP64" s="135"/>
      <c r="AQ64" s="135"/>
      <c r="AR64" s="136"/>
      <c r="AS64" s="136"/>
      <c r="AT64" s="136"/>
      <c r="AU64" s="136"/>
      <c r="AV64" s="136"/>
      <c r="AW64" s="136"/>
      <c r="AX64" s="136"/>
      <c r="AY64" s="137"/>
      <c r="AZ64" s="137"/>
      <c r="BA64" s="137"/>
      <c r="BB64"/>
      <c r="BC64"/>
      <c r="BD64"/>
      <c r="BE64"/>
    </row>
    <row r="65" spans="1:57"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35"/>
      <c r="AK65" s="135"/>
      <c r="AL65" s="135"/>
      <c r="AM65" s="135"/>
      <c r="AN65" s="135"/>
      <c r="AO65" s="135"/>
      <c r="AP65" s="135"/>
      <c r="AQ65" s="135"/>
      <c r="AR65" s="136"/>
      <c r="AS65" s="136"/>
      <c r="AT65" s="136"/>
      <c r="AU65" s="136"/>
      <c r="AV65" s="136"/>
      <c r="AW65" s="136"/>
      <c r="AX65" s="136"/>
      <c r="AY65" s="137"/>
      <c r="AZ65" s="137"/>
      <c r="BA65" s="137"/>
      <c r="BB65"/>
      <c r="BC65"/>
      <c r="BD65"/>
      <c r="BE65"/>
    </row>
    <row r="66" spans="1:57" ht="14.65" customHeight="1" x14ac:dyDescent="0.25">
      <c r="A66" s="1"/>
      <c r="B66" s="171" t="s">
        <v>113</v>
      </c>
      <c r="C66" s="172"/>
      <c r="D66" s="175" t="s">
        <v>114</v>
      </c>
      <c r="E66" s="176"/>
      <c r="F66" s="176"/>
      <c r="G66" s="176"/>
      <c r="H66" s="176"/>
      <c r="I66" s="176"/>
      <c r="J66" s="176"/>
      <c r="K66" s="176"/>
      <c r="L66" s="176"/>
      <c r="M66" s="176"/>
      <c r="N66" s="176"/>
      <c r="O66" s="176"/>
      <c r="P66" s="176"/>
      <c r="Q66" s="176"/>
      <c r="R66" s="176"/>
      <c r="S66" s="176"/>
      <c r="T66" s="176"/>
      <c r="U66" s="176"/>
      <c r="V66" s="176"/>
      <c r="W66" s="176"/>
      <c r="X66" s="176"/>
      <c r="Y66" s="176"/>
      <c r="Z66" s="176"/>
      <c r="AA66" s="176"/>
      <c r="AB66" s="176"/>
      <c r="AC66" s="176"/>
      <c r="AD66" s="176"/>
      <c r="AE66" s="176"/>
      <c r="AF66" s="176"/>
      <c r="AG66" s="176"/>
      <c r="AH66" s="176"/>
      <c r="AI66" s="176"/>
      <c r="AJ66" s="176"/>
      <c r="AK66" s="176"/>
      <c r="AL66" s="176"/>
      <c r="AM66" s="176"/>
      <c r="AN66" s="176"/>
      <c r="AO66" s="176"/>
      <c r="AP66" s="176"/>
      <c r="AQ66" s="176"/>
      <c r="AR66" s="176"/>
      <c r="AS66" s="176"/>
      <c r="AT66" s="176"/>
      <c r="AU66" s="176"/>
      <c r="AV66" s="176"/>
      <c r="AW66" s="176"/>
      <c r="AX66" s="176"/>
      <c r="AY66" s="176"/>
      <c r="AZ66" s="176"/>
      <c r="BA66" s="176"/>
      <c r="BB66"/>
      <c r="BC66"/>
      <c r="BD66"/>
      <c r="BE66"/>
    </row>
    <row r="67" spans="1:57" ht="15" customHeight="1" thickBot="1" x14ac:dyDescent="0.3">
      <c r="A67" s="1"/>
      <c r="B67" s="173"/>
      <c r="C67" s="174"/>
      <c r="D67" s="177"/>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6"/>
      <c r="AR67" s="176"/>
      <c r="AS67" s="176"/>
      <c r="AT67" s="176"/>
      <c r="AU67" s="176"/>
      <c r="AV67" s="176"/>
      <c r="AW67" s="176"/>
      <c r="AX67" s="176"/>
      <c r="AY67" s="176"/>
      <c r="AZ67" s="176"/>
      <c r="BA67" s="176"/>
      <c r="BB67"/>
      <c r="BC67"/>
    </row>
    <row r="68" spans="1:57" ht="15" customHeight="1" x14ac:dyDescent="0.25">
      <c r="A68" s="1"/>
      <c r="B68" s="179" t="s">
        <v>121</v>
      </c>
      <c r="C68" s="161"/>
      <c r="D68" s="161"/>
      <c r="E68" s="161"/>
      <c r="F68" s="161"/>
      <c r="G68" s="161"/>
      <c r="H68" s="181" t="s">
        <v>116</v>
      </c>
      <c r="I68" s="182"/>
      <c r="J68" s="182"/>
      <c r="K68" s="182"/>
      <c r="L68" s="183"/>
      <c r="M68" s="160" t="s">
        <v>117</v>
      </c>
      <c r="N68" s="182"/>
      <c r="O68" s="182"/>
      <c r="P68" s="182"/>
      <c r="Q68" s="183"/>
      <c r="R68" s="160" t="s">
        <v>118</v>
      </c>
      <c r="S68" s="182"/>
      <c r="T68" s="182"/>
      <c r="U68" s="182"/>
      <c r="V68" s="183"/>
      <c r="W68" s="160" t="s">
        <v>123</v>
      </c>
      <c r="X68" s="182"/>
      <c r="Y68" s="182"/>
      <c r="Z68" s="182"/>
      <c r="AA68" s="183"/>
      <c r="AB68" s="160" t="s">
        <v>122</v>
      </c>
      <c r="AC68" s="182"/>
      <c r="AD68" s="182"/>
      <c r="AE68" s="182"/>
      <c r="AF68" s="183"/>
      <c r="AG68" s="160" t="s">
        <v>122</v>
      </c>
      <c r="AH68" s="161"/>
      <c r="AI68" s="161"/>
      <c r="AJ68" s="161"/>
      <c r="AK68" s="162"/>
      <c r="AL68" s="160" t="s">
        <v>125</v>
      </c>
      <c r="AM68" s="161"/>
      <c r="AN68" s="161"/>
      <c r="AO68" s="161"/>
      <c r="AP68" s="161"/>
      <c r="AQ68" s="150" t="s">
        <v>3</v>
      </c>
      <c r="AR68" s="188"/>
      <c r="AS68" s="188"/>
      <c r="AT68" s="188"/>
      <c r="AU68" s="188"/>
      <c r="AV68" s="188"/>
      <c r="AW68" s="188"/>
      <c r="AX68" s="188"/>
      <c r="AY68" s="188"/>
      <c r="AZ68" s="188"/>
      <c r="BA68" s="189"/>
      <c r="BB68"/>
      <c r="BC68"/>
    </row>
    <row r="69" spans="1:57" ht="18.600000000000001" customHeight="1" thickBot="1" x14ac:dyDescent="0.3">
      <c r="A69" s="1"/>
      <c r="B69" s="173"/>
      <c r="C69" s="180"/>
      <c r="D69" s="180"/>
      <c r="E69" s="180"/>
      <c r="F69" s="180"/>
      <c r="G69" s="180"/>
      <c r="H69" s="184"/>
      <c r="I69" s="185"/>
      <c r="J69" s="185"/>
      <c r="K69" s="185"/>
      <c r="L69" s="186"/>
      <c r="M69" s="187"/>
      <c r="N69" s="185"/>
      <c r="O69" s="185"/>
      <c r="P69" s="185"/>
      <c r="Q69" s="186"/>
      <c r="R69" s="187"/>
      <c r="S69" s="185"/>
      <c r="T69" s="185"/>
      <c r="U69" s="185"/>
      <c r="V69" s="186"/>
      <c r="W69" s="187"/>
      <c r="X69" s="185"/>
      <c r="Y69" s="185"/>
      <c r="Z69" s="185"/>
      <c r="AA69" s="186"/>
      <c r="AB69" s="187"/>
      <c r="AC69" s="185"/>
      <c r="AD69" s="185"/>
      <c r="AE69" s="185"/>
      <c r="AF69" s="186"/>
      <c r="AG69" s="193" t="s">
        <v>124</v>
      </c>
      <c r="AH69" s="194"/>
      <c r="AI69" s="194"/>
      <c r="AJ69" s="194"/>
      <c r="AK69" s="195"/>
      <c r="AL69" s="149"/>
      <c r="AM69" s="141"/>
      <c r="AN69" s="141"/>
      <c r="AO69" s="141"/>
      <c r="AP69" s="141"/>
      <c r="AQ69" s="190"/>
      <c r="AR69" s="191"/>
      <c r="AS69" s="191"/>
      <c r="AT69" s="191"/>
      <c r="AU69" s="191"/>
      <c r="AV69" s="191"/>
      <c r="AW69" s="191"/>
      <c r="AX69" s="191"/>
      <c r="AY69" s="191"/>
      <c r="AZ69" s="191"/>
      <c r="BA69" s="192"/>
    </row>
    <row r="70" spans="1:57" ht="14.65" customHeight="1" thickBot="1" x14ac:dyDescent="0.3">
      <c r="A70" s="1"/>
      <c r="B70" s="179" t="s">
        <v>119</v>
      </c>
      <c r="C70" s="161"/>
      <c r="D70" s="161"/>
      <c r="E70" s="161"/>
      <c r="F70" s="161"/>
      <c r="G70" s="161"/>
      <c r="H70" s="142">
        <f>IFERROR((($J$44+1)*AP35),0)</f>
        <v>1485</v>
      </c>
      <c r="I70" s="143"/>
      <c r="J70" s="143"/>
      <c r="K70" s="143"/>
      <c r="L70" s="144"/>
      <c r="M70" s="142">
        <f>IFERROR((($J$44+1)*AJ44+(AV42)),0)</f>
        <v>0</v>
      </c>
      <c r="N70" s="143"/>
      <c r="O70" s="143"/>
      <c r="P70" s="143"/>
      <c r="Q70" s="144"/>
      <c r="R70" s="142">
        <f>IFERROR((H70+M70+I52+I58+I60),0)</f>
        <v>1995</v>
      </c>
      <c r="S70" s="143"/>
      <c r="T70" s="143"/>
      <c r="U70" s="143"/>
      <c r="V70" s="144"/>
      <c r="W70" s="142">
        <f>IFERROR(($J$35+$H$70+($AJ$44*($J$44+1))+$I$60),0)</f>
        <v>695</v>
      </c>
      <c r="X70" s="143"/>
      <c r="Y70" s="143"/>
      <c r="Z70" s="143"/>
      <c r="AA70" s="144"/>
      <c r="AB70" s="196">
        <f>IFERROR((AQ70/W70),0)</f>
        <v>-2.8705035971223021</v>
      </c>
      <c r="AC70" s="197"/>
      <c r="AD70" s="197"/>
      <c r="AE70" s="197"/>
      <c r="AF70" s="198"/>
      <c r="AG70" s="196">
        <f>IFERROR(((AQ70/$W$70)/($J$44+1)*12),0)</f>
        <v>-11.482014388489208</v>
      </c>
      <c r="AH70" s="197"/>
      <c r="AI70" s="197"/>
      <c r="AJ70" s="197"/>
      <c r="AK70" s="198"/>
      <c r="AL70" s="148">
        <f>IFERROR((R70/X40),0)</f>
        <v>0</v>
      </c>
      <c r="AM70" s="139"/>
      <c r="AN70" s="139"/>
      <c r="AO70" s="139"/>
      <c r="AP70" s="139"/>
      <c r="AQ70" s="156">
        <f>IFERROR((X40-X42-$R$70),0)</f>
        <v>-1995</v>
      </c>
      <c r="AR70" s="157"/>
      <c r="AS70" s="157"/>
      <c r="AT70" s="157"/>
      <c r="AU70" s="157"/>
      <c r="AV70" s="157"/>
      <c r="AW70" s="157"/>
      <c r="AX70" s="157"/>
      <c r="AY70" s="157"/>
      <c r="AZ70" s="157"/>
      <c r="BA70" s="158"/>
    </row>
    <row r="71" spans="1:57" ht="14.65" customHeight="1" thickBot="1" x14ac:dyDescent="0.3">
      <c r="A71" s="1"/>
      <c r="B71" s="140"/>
      <c r="C71" s="141"/>
      <c r="D71" s="141"/>
      <c r="E71" s="141"/>
      <c r="F71" s="141"/>
      <c r="G71" s="141"/>
      <c r="H71" s="145"/>
      <c r="I71" s="146"/>
      <c r="J71" s="146"/>
      <c r="K71" s="146"/>
      <c r="L71" s="147"/>
      <c r="M71" s="145"/>
      <c r="N71" s="146"/>
      <c r="O71" s="146"/>
      <c r="P71" s="146"/>
      <c r="Q71" s="147"/>
      <c r="R71" s="145"/>
      <c r="S71" s="146"/>
      <c r="T71" s="146"/>
      <c r="U71" s="146"/>
      <c r="V71" s="147"/>
      <c r="W71" s="145"/>
      <c r="X71" s="146"/>
      <c r="Y71" s="146"/>
      <c r="Z71" s="146"/>
      <c r="AA71" s="147"/>
      <c r="AB71" s="199"/>
      <c r="AC71" s="200"/>
      <c r="AD71" s="200"/>
      <c r="AE71" s="200"/>
      <c r="AF71" s="201"/>
      <c r="AG71" s="199"/>
      <c r="AH71" s="200"/>
      <c r="AI71" s="200"/>
      <c r="AJ71" s="200"/>
      <c r="AK71" s="201"/>
      <c r="AL71" s="149"/>
      <c r="AM71" s="141"/>
      <c r="AN71" s="141"/>
      <c r="AO71" s="141"/>
      <c r="AP71" s="141"/>
      <c r="AQ71" s="159"/>
      <c r="AR71" s="157"/>
      <c r="AS71" s="157"/>
      <c r="AT71" s="157"/>
      <c r="AU71" s="157"/>
      <c r="AV71" s="157"/>
      <c r="AW71" s="157"/>
      <c r="AX71" s="157"/>
      <c r="AY71" s="157"/>
      <c r="AZ71" s="157"/>
      <c r="BA71" s="158"/>
    </row>
    <row r="72" spans="1:57" ht="14.65" customHeight="1" thickBot="1" x14ac:dyDescent="0.3">
      <c r="A72" s="1"/>
      <c r="B72" s="138" t="s">
        <v>120</v>
      </c>
      <c r="C72" s="139"/>
      <c r="D72" s="139"/>
      <c r="E72" s="139"/>
      <c r="F72" s="139"/>
      <c r="G72" s="139"/>
      <c r="H72" s="142">
        <f>IFERROR((($J$44-1)*AP35),0)</f>
        <v>495</v>
      </c>
      <c r="I72" s="143"/>
      <c r="J72" s="143"/>
      <c r="K72" s="143"/>
      <c r="L72" s="144"/>
      <c r="M72" s="142">
        <f>IFERROR((($J$44-1)*AJ44+(AV42)),0)</f>
        <v>0</v>
      </c>
      <c r="N72" s="143"/>
      <c r="O72" s="143"/>
      <c r="P72" s="143"/>
      <c r="Q72" s="144"/>
      <c r="R72" s="142">
        <f>IFERROR((H72+M72+I52+I58+I60),0)</f>
        <v>1005</v>
      </c>
      <c r="S72" s="143"/>
      <c r="T72" s="143"/>
      <c r="U72" s="143"/>
      <c r="V72" s="144"/>
      <c r="W72" s="142">
        <f>IFERROR(($J$35+$H$70+($AJ$44*($J$44-1))+$I$60),0)</f>
        <v>695</v>
      </c>
      <c r="X72" s="143"/>
      <c r="Y72" s="143"/>
      <c r="Z72" s="143"/>
      <c r="AA72" s="144"/>
      <c r="AB72" s="196">
        <f>IFERROR((AQ72/W72),0)</f>
        <v>-1.4460431654676258</v>
      </c>
      <c r="AC72" s="197"/>
      <c r="AD72" s="197"/>
      <c r="AE72" s="197"/>
      <c r="AF72" s="198"/>
      <c r="AG72" s="196">
        <f>IFERROR(((AQ72/$W$72)/($J$44-1)*12),0)</f>
        <v>-17.352517985611509</v>
      </c>
      <c r="AH72" s="197"/>
      <c r="AI72" s="197"/>
      <c r="AJ72" s="197"/>
      <c r="AK72" s="198"/>
      <c r="AL72" s="148">
        <f>IFERROR((R72/X40),0)</f>
        <v>0</v>
      </c>
      <c r="AM72" s="139"/>
      <c r="AN72" s="139"/>
      <c r="AO72" s="139"/>
      <c r="AP72" s="139"/>
      <c r="AQ72" s="156">
        <f>IFERROR((X40-X42-$R$72),0)</f>
        <v>-1005</v>
      </c>
      <c r="AR72" s="157"/>
      <c r="AS72" s="157"/>
      <c r="AT72" s="157"/>
      <c r="AU72" s="157"/>
      <c r="AV72" s="157"/>
      <c r="AW72" s="157"/>
      <c r="AX72" s="157"/>
      <c r="AY72" s="157"/>
      <c r="AZ72" s="157"/>
      <c r="BA72" s="158"/>
    </row>
    <row r="73" spans="1:57" ht="14.65" customHeight="1" thickBot="1" x14ac:dyDescent="0.3">
      <c r="A73" s="1"/>
      <c r="B73" s="140"/>
      <c r="C73" s="141"/>
      <c r="D73" s="141"/>
      <c r="E73" s="141"/>
      <c r="F73" s="141"/>
      <c r="G73" s="141"/>
      <c r="H73" s="145"/>
      <c r="I73" s="146"/>
      <c r="J73" s="146"/>
      <c r="K73" s="146"/>
      <c r="L73" s="147"/>
      <c r="M73" s="145"/>
      <c r="N73" s="146"/>
      <c r="O73" s="146"/>
      <c r="P73" s="146"/>
      <c r="Q73" s="147"/>
      <c r="R73" s="145"/>
      <c r="S73" s="146"/>
      <c r="T73" s="146"/>
      <c r="U73" s="146"/>
      <c r="V73" s="147"/>
      <c r="W73" s="145"/>
      <c r="X73" s="146"/>
      <c r="Y73" s="146"/>
      <c r="Z73" s="146"/>
      <c r="AA73" s="147"/>
      <c r="AB73" s="199"/>
      <c r="AC73" s="200"/>
      <c r="AD73" s="200"/>
      <c r="AE73" s="200"/>
      <c r="AF73" s="201"/>
      <c r="AG73" s="199"/>
      <c r="AH73" s="200"/>
      <c r="AI73" s="200"/>
      <c r="AJ73" s="200"/>
      <c r="AK73" s="201"/>
      <c r="AL73" s="149"/>
      <c r="AM73" s="141"/>
      <c r="AN73" s="141"/>
      <c r="AO73" s="141"/>
      <c r="AP73" s="141"/>
      <c r="AQ73" s="159"/>
      <c r="AR73" s="157"/>
      <c r="AS73" s="157"/>
      <c r="AT73" s="157"/>
      <c r="AU73" s="157"/>
      <c r="AV73" s="157"/>
      <c r="AW73" s="157"/>
      <c r="AX73" s="157"/>
      <c r="AY73" s="157"/>
      <c r="AZ73" s="157"/>
      <c r="BA73" s="158"/>
    </row>
    <row r="74" spans="1:57" s="1" customFormat="1" x14ac:dyDescent="0.25"/>
    <row r="75" spans="1:57" s="1" customFormat="1" x14ac:dyDescent="0.25">
      <c r="B75" s="27" t="s">
        <v>156</v>
      </c>
      <c r="K75" s="21"/>
      <c r="L75" s="21"/>
    </row>
    <row r="76" spans="1:57" s="1" customFormat="1" x14ac:dyDescent="0.25"/>
    <row r="77" spans="1:57" s="1" customFormat="1" x14ac:dyDescent="0.25"/>
    <row r="78" spans="1:57" s="1" customFormat="1" x14ac:dyDescent="0.25"/>
    <row r="79" spans="1:57" s="1" customFormat="1" x14ac:dyDescent="0.25"/>
    <row r="80" spans="1:57"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sheetData>
  <dataConsolidate/>
  <mergeCells count="246">
    <mergeCell ref="A1:BA2"/>
    <mergeCell ref="A3:BA4"/>
    <mergeCell ref="B6:BA7"/>
    <mergeCell ref="B10:AA11"/>
    <mergeCell ref="AC10:AD11"/>
    <mergeCell ref="AE10:BA11"/>
    <mergeCell ref="B22:C23"/>
    <mergeCell ref="D22:P23"/>
    <mergeCell ref="R22:S23"/>
    <mergeCell ref="T22:AF23"/>
    <mergeCell ref="AH22:AI23"/>
    <mergeCell ref="AJ22:BA23"/>
    <mergeCell ref="B17:F17"/>
    <mergeCell ref="G17:N17"/>
    <mergeCell ref="O17:R17"/>
    <mergeCell ref="S17:AA17"/>
    <mergeCell ref="AC17:AJ17"/>
    <mergeCell ref="AK17:BA17"/>
    <mergeCell ref="AC15:AJ15"/>
    <mergeCell ref="AK15:BA15"/>
    <mergeCell ref="B12:F12"/>
    <mergeCell ref="G12:AA12"/>
    <mergeCell ref="AC12:AJ12"/>
    <mergeCell ref="AK12:BA12"/>
    <mergeCell ref="AC13:AJ13"/>
    <mergeCell ref="AK13:BA13"/>
    <mergeCell ref="B18:F18"/>
    <mergeCell ref="G18:N18"/>
    <mergeCell ref="O18:R18"/>
    <mergeCell ref="S18:AA18"/>
    <mergeCell ref="AC18:AJ18"/>
    <mergeCell ref="AK18:BA18"/>
    <mergeCell ref="B16:F16"/>
    <mergeCell ref="G16:AA16"/>
    <mergeCell ref="B14:F14"/>
    <mergeCell ref="G14:AA14"/>
    <mergeCell ref="AC14:AJ14"/>
    <mergeCell ref="AK14:BA14"/>
    <mergeCell ref="B15:F15"/>
    <mergeCell ref="G15:AA15"/>
    <mergeCell ref="B13:F13"/>
    <mergeCell ref="G13:AA13"/>
    <mergeCell ref="AC16:AJ16"/>
    <mergeCell ref="AK16:BA16"/>
    <mergeCell ref="B25:I25"/>
    <mergeCell ref="J25:P25"/>
    <mergeCell ref="R25:Y25"/>
    <mergeCell ref="Z25:AF25"/>
    <mergeCell ref="AH25:AO25"/>
    <mergeCell ref="AP25:AS25"/>
    <mergeCell ref="AT25:AW25"/>
    <mergeCell ref="AX25:BA25"/>
    <mergeCell ref="B19:F19"/>
    <mergeCell ref="G19:N19"/>
    <mergeCell ref="O19:R19"/>
    <mergeCell ref="S19:AA19"/>
    <mergeCell ref="AC19:AJ19"/>
    <mergeCell ref="AK19:BA19"/>
    <mergeCell ref="AT24:AW24"/>
    <mergeCell ref="AX24:BA24"/>
    <mergeCell ref="B24:I24"/>
    <mergeCell ref="J24:P24"/>
    <mergeCell ref="R24:Y24"/>
    <mergeCell ref="Z24:AF24"/>
    <mergeCell ref="AH24:AO24"/>
    <mergeCell ref="AP24:AS24"/>
    <mergeCell ref="AT27:AW27"/>
    <mergeCell ref="AX27:BA27"/>
    <mergeCell ref="B26:I26"/>
    <mergeCell ref="J26:P26"/>
    <mergeCell ref="R26:Y26"/>
    <mergeCell ref="Z26:AF26"/>
    <mergeCell ref="AH26:AO26"/>
    <mergeCell ref="AP26:AS26"/>
    <mergeCell ref="B27:I27"/>
    <mergeCell ref="J27:P27"/>
    <mergeCell ref="R27:Y27"/>
    <mergeCell ref="Z27:AF27"/>
    <mergeCell ref="AH27:AO27"/>
    <mergeCell ref="AP27:AS27"/>
    <mergeCell ref="AT26:AW26"/>
    <mergeCell ref="AX26:BA26"/>
    <mergeCell ref="B28:I28"/>
    <mergeCell ref="J28:P28"/>
    <mergeCell ref="R28:Y28"/>
    <mergeCell ref="Z28:AF28"/>
    <mergeCell ref="AH28:AO28"/>
    <mergeCell ref="AP28:AS28"/>
    <mergeCell ref="AT28:AW28"/>
    <mergeCell ref="AX28:BA28"/>
    <mergeCell ref="B29:I29"/>
    <mergeCell ref="J29:P29"/>
    <mergeCell ref="R29:Y29"/>
    <mergeCell ref="Z29:AF29"/>
    <mergeCell ref="AH29:AO29"/>
    <mergeCell ref="AP29:AS29"/>
    <mergeCell ref="AT29:AW29"/>
    <mergeCell ref="AX29:BA29"/>
    <mergeCell ref="B30:I30"/>
    <mergeCell ref="J30:P30"/>
    <mergeCell ref="R30:Y30"/>
    <mergeCell ref="Z30:AF30"/>
    <mergeCell ref="AH30:AO30"/>
    <mergeCell ref="AP30:AS30"/>
    <mergeCell ref="AT30:AW30"/>
    <mergeCell ref="AX30:BA30"/>
    <mergeCell ref="B31:I31"/>
    <mergeCell ref="J31:P31"/>
    <mergeCell ref="R31:Y31"/>
    <mergeCell ref="Z31:AF31"/>
    <mergeCell ref="AH31:AO31"/>
    <mergeCell ref="AP31:AS31"/>
    <mergeCell ref="AT31:AW31"/>
    <mergeCell ref="AX31:BA31"/>
    <mergeCell ref="B32:I32"/>
    <mergeCell ref="J32:P32"/>
    <mergeCell ref="R32:Y32"/>
    <mergeCell ref="Z32:AF32"/>
    <mergeCell ref="AH32:AO32"/>
    <mergeCell ref="AP32:AS32"/>
    <mergeCell ref="AT32:AW32"/>
    <mergeCell ref="AX32:BA32"/>
    <mergeCell ref="B33:I33"/>
    <mergeCell ref="J33:P33"/>
    <mergeCell ref="R33:Y33"/>
    <mergeCell ref="Z33:AF33"/>
    <mergeCell ref="AH33:AO33"/>
    <mergeCell ref="AP33:AS33"/>
    <mergeCell ref="AT33:AW33"/>
    <mergeCell ref="AX33:BA33"/>
    <mergeCell ref="B34:I34"/>
    <mergeCell ref="J34:P34"/>
    <mergeCell ref="R34:Y34"/>
    <mergeCell ref="Z34:AF34"/>
    <mergeCell ref="AH34:AO34"/>
    <mergeCell ref="AP34:AS34"/>
    <mergeCell ref="AT34:AW34"/>
    <mergeCell ref="AX34:BA34"/>
    <mergeCell ref="B35:I35"/>
    <mergeCell ref="J35:P35"/>
    <mergeCell ref="R35:Y35"/>
    <mergeCell ref="Z35:AF35"/>
    <mergeCell ref="AH35:AO35"/>
    <mergeCell ref="AP35:AS35"/>
    <mergeCell ref="AT35:AW35"/>
    <mergeCell ref="AX35:BA35"/>
    <mergeCell ref="B38:C39"/>
    <mergeCell ref="D38:P39"/>
    <mergeCell ref="R38:S39"/>
    <mergeCell ref="T38:BA39"/>
    <mergeCell ref="B40:I41"/>
    <mergeCell ref="J40:P41"/>
    <mergeCell ref="R40:W41"/>
    <mergeCell ref="X40:AC41"/>
    <mergeCell ref="AD40:AI40"/>
    <mergeCell ref="AJ40:AO41"/>
    <mergeCell ref="AD42:AI43"/>
    <mergeCell ref="AJ42:AO43"/>
    <mergeCell ref="AP42:AU42"/>
    <mergeCell ref="B50:C51"/>
    <mergeCell ref="D50:AH51"/>
    <mergeCell ref="AV42:BA43"/>
    <mergeCell ref="AP43:AR43"/>
    <mergeCell ref="AS43:AU43"/>
    <mergeCell ref="AP40:AU41"/>
    <mergeCell ref="AV40:BA41"/>
    <mergeCell ref="AD41:AF41"/>
    <mergeCell ref="AG41:AI41"/>
    <mergeCell ref="B44:I45"/>
    <mergeCell ref="J44:P45"/>
    <mergeCell ref="B42:I43"/>
    <mergeCell ref="J42:P43"/>
    <mergeCell ref="R42:W43"/>
    <mergeCell ref="X42:AC43"/>
    <mergeCell ref="R44:W45"/>
    <mergeCell ref="X44:AC45"/>
    <mergeCell ref="AD44:AI45"/>
    <mergeCell ref="AJ44:AO45"/>
    <mergeCell ref="AP44:AU45"/>
    <mergeCell ref="AV44:BA45"/>
    <mergeCell ref="B52:H53"/>
    <mergeCell ref="I52:M53"/>
    <mergeCell ref="AR52:BA53"/>
    <mergeCell ref="B46:I47"/>
    <mergeCell ref="J46:P47"/>
    <mergeCell ref="AJ50:AK51"/>
    <mergeCell ref="AL50:BA51"/>
    <mergeCell ref="B58:H59"/>
    <mergeCell ref="I58:M59"/>
    <mergeCell ref="AJ58:AQ59"/>
    <mergeCell ref="AR58:BA59"/>
    <mergeCell ref="AJ56:AQ57"/>
    <mergeCell ref="R46:W47"/>
    <mergeCell ref="X46:AC47"/>
    <mergeCell ref="AD46:AI47"/>
    <mergeCell ref="AJ46:AO47"/>
    <mergeCell ref="AP46:AU47"/>
    <mergeCell ref="AV46:BA47"/>
    <mergeCell ref="B62:H63"/>
    <mergeCell ref="B60:H61"/>
    <mergeCell ref="I60:M61"/>
    <mergeCell ref="AJ60:AQ61"/>
    <mergeCell ref="AR60:BA61"/>
    <mergeCell ref="B54:H55"/>
    <mergeCell ref="I54:M55"/>
    <mergeCell ref="AJ54:AQ55"/>
    <mergeCell ref="AR54:BA55"/>
    <mergeCell ref="B56:H57"/>
    <mergeCell ref="I56:M57"/>
    <mergeCell ref="I62:M63"/>
    <mergeCell ref="AJ62:AQ63"/>
    <mergeCell ref="AR62:BA63"/>
    <mergeCell ref="AG69:AK69"/>
    <mergeCell ref="AB72:AF73"/>
    <mergeCell ref="AG72:AK73"/>
    <mergeCell ref="B70:G71"/>
    <mergeCell ref="H70:L71"/>
    <mergeCell ref="M70:Q71"/>
    <mergeCell ref="R70:V71"/>
    <mergeCell ref="W70:AA71"/>
    <mergeCell ref="AB70:AF71"/>
    <mergeCell ref="AG70:AK71"/>
    <mergeCell ref="AJ64:AQ65"/>
    <mergeCell ref="AR64:BA65"/>
    <mergeCell ref="B72:G73"/>
    <mergeCell ref="H72:L73"/>
    <mergeCell ref="M72:Q73"/>
    <mergeCell ref="R72:V73"/>
    <mergeCell ref="AL72:AP73"/>
    <mergeCell ref="AJ52:AQ53"/>
    <mergeCell ref="AL70:AP71"/>
    <mergeCell ref="AQ70:BA71"/>
    <mergeCell ref="AQ72:BA73"/>
    <mergeCell ref="AG68:AK68"/>
    <mergeCell ref="AL68:AP69"/>
    <mergeCell ref="AR56:BA57"/>
    <mergeCell ref="W72:AA73"/>
    <mergeCell ref="B66:C67"/>
    <mergeCell ref="D66:BA67"/>
    <mergeCell ref="B68:G69"/>
    <mergeCell ref="H68:L69"/>
    <mergeCell ref="M68:Q69"/>
    <mergeCell ref="R68:V69"/>
    <mergeCell ref="W68:AA69"/>
    <mergeCell ref="AB68:AF69"/>
    <mergeCell ref="AQ68:BA69"/>
  </mergeCells>
  <conditionalFormatting sqref="B33:I33">
    <cfRule type="expression" dxfId="17" priority="13">
      <formula>$B$32="Other:"</formula>
    </cfRule>
  </conditionalFormatting>
  <conditionalFormatting sqref="B34:I34">
    <cfRule type="expression" dxfId="16" priority="12">
      <formula>$B$33="Other:"</formula>
    </cfRule>
  </conditionalFormatting>
  <conditionalFormatting sqref="R31:Y34">
    <cfRule type="expression" dxfId="15" priority="1">
      <formula>$R$32="Other:"</formula>
    </cfRule>
  </conditionalFormatting>
  <conditionalFormatting sqref="AH33:AO34">
    <cfRule type="expression" dxfId="14" priority="6">
      <formula>$AH$33="Other:"</formula>
    </cfRule>
  </conditionalFormatting>
  <conditionalFormatting sqref="AR52">
    <cfRule type="cellIs" dxfId="13" priority="7" operator="greaterThanOrEqual">
      <formula>0</formula>
    </cfRule>
    <cfRule type="cellIs" dxfId="12" priority="8" operator="lessThan">
      <formula>0</formula>
    </cfRule>
  </conditionalFormatting>
  <dataValidations count="2">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00000000-0002-0000-0300-000000000000}"/>
    <dataValidation type="list" allowBlank="1" showInputMessage="1" sqref="J40:P43" xr:uid="{00000000-0002-0000-0300-000001000000}">
      <formula1>"0,1,2,3,4,5,6"</formula1>
    </dataValidation>
  </dataValidations>
  <pageMargins left="0.7" right="0.7" top="0.75" bottom="0.75" header="0.3" footer="0.3"/>
  <pageSetup scale="52" fitToHeight="0"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C76B8-5148-464F-BEDE-4D34D6B246CF}">
  <sheetPr>
    <pageSetUpPr fitToPage="1"/>
  </sheetPr>
  <dimension ref="A1:BM92"/>
  <sheetViews>
    <sheetView topLeftCell="A38" zoomScale="103" zoomScaleNormal="85" workbookViewId="0">
      <selection activeCell="AJ42" sqref="AJ42:AO43"/>
    </sheetView>
  </sheetViews>
  <sheetFormatPr defaultRowHeight="15" x14ac:dyDescent="0.25"/>
  <cols>
    <col min="1" max="1" width="1.42578125" customWidth="1"/>
    <col min="2" max="53" width="3.28515625" customWidth="1"/>
    <col min="54" max="54" width="1.28515625" customWidth="1"/>
    <col min="55" max="55" width="51.28515625" style="1" customWidth="1"/>
    <col min="56" max="56" width="12.28515625" style="1" customWidth="1"/>
    <col min="57" max="57" width="16.7109375" style="1" customWidth="1"/>
    <col min="58" max="58" width="9.5703125" style="1" customWidth="1"/>
    <col min="59" max="59" width="1.42578125" style="1" customWidth="1"/>
    <col min="60" max="60" width="27.140625" customWidth="1"/>
    <col min="61" max="61" width="11.42578125" bestFit="1" customWidth="1"/>
  </cols>
  <sheetData>
    <row r="1" spans="1:64" x14ac:dyDescent="0.25">
      <c r="A1" s="128" t="s">
        <v>167</v>
      </c>
      <c r="B1" s="515"/>
      <c r="C1" s="515"/>
      <c r="D1" s="515"/>
      <c r="E1" s="515"/>
      <c r="F1" s="515"/>
      <c r="G1" s="515"/>
      <c r="H1" s="515"/>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C1"/>
      <c r="BD1"/>
      <c r="BE1"/>
      <c r="BF1"/>
      <c r="BG1"/>
      <c r="BK1" s="1"/>
      <c r="BL1" s="1"/>
    </row>
    <row r="2" spans="1:64" x14ac:dyDescent="0.25">
      <c r="A2" s="515"/>
      <c r="B2" s="515"/>
      <c r="C2" s="515"/>
      <c r="D2" s="515"/>
      <c r="E2" s="515"/>
      <c r="F2" s="515"/>
      <c r="G2" s="515"/>
      <c r="H2" s="515"/>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C2"/>
      <c r="BD2"/>
      <c r="BE2"/>
      <c r="BF2"/>
      <c r="BG2"/>
      <c r="BK2" s="1"/>
      <c r="BL2" s="1"/>
    </row>
    <row r="3" spans="1:64" x14ac:dyDescent="0.25">
      <c r="A3" s="516" t="s">
        <v>4</v>
      </c>
      <c r="B3" s="517"/>
      <c r="C3" s="517"/>
      <c r="D3" s="517"/>
      <c r="E3" s="517"/>
      <c r="F3" s="517"/>
      <c r="G3" s="517"/>
      <c r="H3" s="517"/>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C3"/>
      <c r="BD3"/>
      <c r="BE3"/>
      <c r="BF3"/>
      <c r="BG3"/>
      <c r="BK3" s="1"/>
      <c r="BL3" s="1"/>
    </row>
    <row r="4" spans="1:64" x14ac:dyDescent="0.25">
      <c r="A4" s="517"/>
      <c r="B4" s="517"/>
      <c r="C4" s="517"/>
      <c r="D4" s="517"/>
      <c r="E4" s="517"/>
      <c r="F4" s="517"/>
      <c r="G4" s="517"/>
      <c r="H4" s="517"/>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C4"/>
      <c r="BD4"/>
      <c r="BE4"/>
      <c r="BF4"/>
      <c r="BG4"/>
      <c r="BK4" s="1"/>
      <c r="BL4" s="1"/>
    </row>
    <row r="5" spans="1:64"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C5"/>
      <c r="BD5"/>
      <c r="BE5"/>
      <c r="BF5"/>
      <c r="BG5"/>
      <c r="BK5" s="1"/>
      <c r="BL5" s="1"/>
    </row>
    <row r="6" spans="1:64" x14ac:dyDescent="0.25">
      <c r="A6" s="1"/>
      <c r="B6" s="518" t="s">
        <v>148</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19"/>
      <c r="AW6" s="519"/>
      <c r="AX6" s="519"/>
      <c r="AY6" s="519"/>
      <c r="AZ6" s="519"/>
      <c r="BA6" s="520"/>
      <c r="BC6"/>
      <c r="BD6"/>
      <c r="BE6"/>
      <c r="BF6"/>
      <c r="BG6"/>
      <c r="BK6" s="1"/>
      <c r="BL6" s="1"/>
    </row>
    <row r="7" spans="1:64" x14ac:dyDescent="0.25">
      <c r="A7" s="1"/>
      <c r="B7" s="521"/>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c r="AJ7" s="522"/>
      <c r="AK7" s="522"/>
      <c r="AL7" s="522"/>
      <c r="AM7" s="522"/>
      <c r="AN7" s="522"/>
      <c r="AO7" s="522"/>
      <c r="AP7" s="522"/>
      <c r="AQ7" s="522"/>
      <c r="AR7" s="522"/>
      <c r="AS7" s="522"/>
      <c r="AT7" s="522"/>
      <c r="AU7" s="522"/>
      <c r="AV7" s="522"/>
      <c r="AW7" s="522"/>
      <c r="AX7" s="522"/>
      <c r="AY7" s="522"/>
      <c r="AZ7" s="522"/>
      <c r="BA7" s="523"/>
      <c r="BC7"/>
      <c r="BD7"/>
      <c r="BE7"/>
      <c r="BF7"/>
      <c r="BG7"/>
      <c r="BK7" s="1"/>
      <c r="BL7" s="1"/>
    </row>
    <row r="8" spans="1:64"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C8"/>
      <c r="BD8"/>
      <c r="BE8"/>
      <c r="BF8"/>
      <c r="BG8"/>
      <c r="BK8" s="1"/>
      <c r="BL8" s="1"/>
    </row>
    <row r="9" spans="1:64"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C9"/>
      <c r="BD9"/>
      <c r="BE9"/>
      <c r="BF9"/>
      <c r="BG9"/>
      <c r="BK9" s="1"/>
      <c r="BL9" s="1"/>
    </row>
    <row r="10" spans="1:64" x14ac:dyDescent="0.25">
      <c r="A10" s="1"/>
      <c r="B10" s="524" t="s">
        <v>221</v>
      </c>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6"/>
      <c r="AB10" s="6"/>
      <c r="AC10" s="527" t="s">
        <v>7</v>
      </c>
      <c r="AD10" s="528"/>
      <c r="AE10" s="531" t="s">
        <v>8</v>
      </c>
      <c r="AF10" s="532"/>
      <c r="AG10" s="532"/>
      <c r="AH10" s="532"/>
      <c r="AI10" s="532"/>
      <c r="AJ10" s="532"/>
      <c r="AK10" s="532"/>
      <c r="AL10" s="532"/>
      <c r="AM10" s="532"/>
      <c r="AN10" s="532"/>
      <c r="AO10" s="532"/>
      <c r="AP10" s="532"/>
      <c r="AQ10" s="532"/>
      <c r="AR10" s="532"/>
      <c r="AS10" s="532"/>
      <c r="AT10" s="532"/>
      <c r="AU10" s="532"/>
      <c r="AV10" s="532"/>
      <c r="AW10" s="532"/>
      <c r="AX10" s="532"/>
      <c r="AY10" s="532"/>
      <c r="AZ10" s="532"/>
      <c r="BA10" s="533"/>
      <c r="BC10"/>
      <c r="BD10"/>
      <c r="BE10"/>
      <c r="BF10"/>
      <c r="BG10"/>
      <c r="BK10" s="1"/>
      <c r="BL10" s="1"/>
    </row>
    <row r="11" spans="1:64" ht="15.75" thickBot="1" x14ac:dyDescent="0.3">
      <c r="A11" s="1"/>
      <c r="B11" s="12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7"/>
      <c r="AB11" s="6"/>
      <c r="AC11" s="529"/>
      <c r="AD11" s="530"/>
      <c r="AE11" s="106"/>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8"/>
      <c r="BC11"/>
      <c r="BD11"/>
      <c r="BE11"/>
      <c r="BF11"/>
      <c r="BG11"/>
      <c r="BK11" s="1"/>
      <c r="BL11" s="1"/>
    </row>
    <row r="12" spans="1:64" ht="15.75" x14ac:dyDescent="0.25">
      <c r="A12" s="1"/>
      <c r="B12" s="545" t="s">
        <v>37</v>
      </c>
      <c r="C12" s="546"/>
      <c r="D12" s="546"/>
      <c r="E12" s="546"/>
      <c r="F12" s="547"/>
      <c r="G12" s="548"/>
      <c r="H12" s="549"/>
      <c r="I12" s="549"/>
      <c r="J12" s="549"/>
      <c r="K12" s="549"/>
      <c r="L12" s="549"/>
      <c r="M12" s="549"/>
      <c r="N12" s="549"/>
      <c r="O12" s="549"/>
      <c r="P12" s="549"/>
      <c r="Q12" s="549"/>
      <c r="R12" s="549"/>
      <c r="S12" s="549"/>
      <c r="T12" s="549"/>
      <c r="U12" s="549"/>
      <c r="V12" s="549"/>
      <c r="W12" s="549"/>
      <c r="X12" s="549"/>
      <c r="Y12" s="549"/>
      <c r="Z12" s="549"/>
      <c r="AA12" s="550"/>
      <c r="AB12" s="6"/>
      <c r="AC12" s="490" t="s">
        <v>38</v>
      </c>
      <c r="AD12" s="491"/>
      <c r="AE12" s="491"/>
      <c r="AF12" s="491"/>
      <c r="AG12" s="491"/>
      <c r="AH12" s="491"/>
      <c r="AI12" s="491"/>
      <c r="AJ12" s="551"/>
      <c r="AK12" s="552"/>
      <c r="AL12" s="553"/>
      <c r="AM12" s="553"/>
      <c r="AN12" s="553"/>
      <c r="AO12" s="553"/>
      <c r="AP12" s="553"/>
      <c r="AQ12" s="553"/>
      <c r="AR12" s="553"/>
      <c r="AS12" s="553"/>
      <c r="AT12" s="553"/>
      <c r="AU12" s="553"/>
      <c r="AV12" s="553"/>
      <c r="AW12" s="553"/>
      <c r="AX12" s="553"/>
      <c r="AY12" s="553"/>
      <c r="AZ12" s="553"/>
      <c r="BA12" s="554"/>
      <c r="BC12"/>
      <c r="BD12"/>
      <c r="BE12"/>
      <c r="BF12"/>
      <c r="BG12"/>
      <c r="BK12" s="1"/>
      <c r="BL12" s="1"/>
    </row>
    <row r="13" spans="1:64" ht="15.75" x14ac:dyDescent="0.25">
      <c r="A13" s="1"/>
      <c r="B13" s="446" t="s">
        <v>39</v>
      </c>
      <c r="C13" s="447"/>
      <c r="D13" s="447"/>
      <c r="E13" s="447"/>
      <c r="F13" s="448"/>
      <c r="G13" s="504"/>
      <c r="H13" s="505"/>
      <c r="I13" s="505"/>
      <c r="J13" s="505"/>
      <c r="K13" s="505"/>
      <c r="L13" s="505"/>
      <c r="M13" s="505"/>
      <c r="N13" s="505"/>
      <c r="O13" s="505"/>
      <c r="P13" s="505"/>
      <c r="Q13" s="505"/>
      <c r="R13" s="505"/>
      <c r="S13" s="505"/>
      <c r="T13" s="505"/>
      <c r="U13" s="505"/>
      <c r="V13" s="505"/>
      <c r="W13" s="505"/>
      <c r="X13" s="505"/>
      <c r="Y13" s="505"/>
      <c r="Z13" s="505"/>
      <c r="AA13" s="508"/>
      <c r="AB13" s="6"/>
      <c r="AC13" s="446" t="s">
        <v>40</v>
      </c>
      <c r="AD13" s="447"/>
      <c r="AE13" s="447"/>
      <c r="AF13" s="447"/>
      <c r="AG13" s="447"/>
      <c r="AH13" s="447"/>
      <c r="AI13" s="447"/>
      <c r="AJ13" s="448"/>
      <c r="AK13" s="501"/>
      <c r="AL13" s="502"/>
      <c r="AM13" s="502"/>
      <c r="AN13" s="502"/>
      <c r="AO13" s="502"/>
      <c r="AP13" s="502"/>
      <c r="AQ13" s="502"/>
      <c r="AR13" s="502"/>
      <c r="AS13" s="502"/>
      <c r="AT13" s="502"/>
      <c r="AU13" s="502"/>
      <c r="AV13" s="502"/>
      <c r="AW13" s="502"/>
      <c r="AX13" s="502"/>
      <c r="AY13" s="502"/>
      <c r="AZ13" s="502"/>
      <c r="BA13" s="503"/>
      <c r="BC13"/>
      <c r="BD13"/>
      <c r="BE13"/>
      <c r="BF13"/>
      <c r="BG13"/>
      <c r="BK13" s="1"/>
      <c r="BL13" s="1"/>
    </row>
    <row r="14" spans="1:64" ht="15.75" x14ac:dyDescent="0.25">
      <c r="A14" s="1"/>
      <c r="B14" s="446" t="s">
        <v>41</v>
      </c>
      <c r="C14" s="447"/>
      <c r="D14" s="447"/>
      <c r="E14" s="447"/>
      <c r="F14" s="448"/>
      <c r="G14" s="504"/>
      <c r="H14" s="505"/>
      <c r="I14" s="505"/>
      <c r="J14" s="505"/>
      <c r="K14" s="505"/>
      <c r="L14" s="505"/>
      <c r="M14" s="505"/>
      <c r="N14" s="505"/>
      <c r="O14" s="505"/>
      <c r="P14" s="505"/>
      <c r="Q14" s="505"/>
      <c r="R14" s="505"/>
      <c r="S14" s="505"/>
      <c r="T14" s="505"/>
      <c r="U14" s="505"/>
      <c r="V14" s="505"/>
      <c r="W14" s="505"/>
      <c r="X14" s="505"/>
      <c r="Y14" s="505"/>
      <c r="Z14" s="505"/>
      <c r="AA14" s="508"/>
      <c r="AB14" s="6"/>
      <c r="AC14" s="446" t="s">
        <v>42</v>
      </c>
      <c r="AD14" s="447"/>
      <c r="AE14" s="447"/>
      <c r="AF14" s="447"/>
      <c r="AG14" s="447"/>
      <c r="AH14" s="447"/>
      <c r="AI14" s="447"/>
      <c r="AJ14" s="448"/>
      <c r="AK14" s="501"/>
      <c r="AL14" s="502"/>
      <c r="AM14" s="502"/>
      <c r="AN14" s="502"/>
      <c r="AO14" s="502"/>
      <c r="AP14" s="502"/>
      <c r="AQ14" s="502"/>
      <c r="AR14" s="502"/>
      <c r="AS14" s="502"/>
      <c r="AT14" s="502"/>
      <c r="AU14" s="502"/>
      <c r="AV14" s="502"/>
      <c r="AW14" s="502"/>
      <c r="AX14" s="502"/>
      <c r="AY14" s="502"/>
      <c r="AZ14" s="502"/>
      <c r="BA14" s="503"/>
      <c r="BC14"/>
      <c r="BD14"/>
      <c r="BE14"/>
      <c r="BF14"/>
      <c r="BG14"/>
      <c r="BK14" s="1"/>
      <c r="BL14" s="1"/>
    </row>
    <row r="15" spans="1:64" ht="15.75" x14ac:dyDescent="0.25">
      <c r="A15" s="1"/>
      <c r="B15" s="446" t="s">
        <v>40</v>
      </c>
      <c r="C15" s="447"/>
      <c r="D15" s="447"/>
      <c r="E15" s="447"/>
      <c r="F15" s="448"/>
      <c r="G15" s="504"/>
      <c r="H15" s="505"/>
      <c r="I15" s="505"/>
      <c r="J15" s="505"/>
      <c r="K15" s="505"/>
      <c r="L15" s="505"/>
      <c r="M15" s="505"/>
      <c r="N15" s="505"/>
      <c r="O15" s="505"/>
      <c r="P15" s="505"/>
      <c r="Q15" s="505"/>
      <c r="R15" s="505"/>
      <c r="S15" s="505"/>
      <c r="T15" s="505"/>
      <c r="U15" s="505"/>
      <c r="V15" s="505"/>
      <c r="W15" s="505"/>
      <c r="X15" s="505"/>
      <c r="Y15" s="505"/>
      <c r="Z15" s="505"/>
      <c r="AA15" s="508"/>
      <c r="AB15" s="6"/>
      <c r="AC15" s="446" t="s">
        <v>43</v>
      </c>
      <c r="AD15" s="447"/>
      <c r="AE15" s="447"/>
      <c r="AF15" s="447"/>
      <c r="AG15" s="447"/>
      <c r="AH15" s="447"/>
      <c r="AI15" s="447"/>
      <c r="AJ15" s="448"/>
      <c r="AK15" s="501"/>
      <c r="AL15" s="502"/>
      <c r="AM15" s="502"/>
      <c r="AN15" s="502"/>
      <c r="AO15" s="502"/>
      <c r="AP15" s="502"/>
      <c r="AQ15" s="502"/>
      <c r="AR15" s="502"/>
      <c r="AS15" s="502"/>
      <c r="AT15" s="502"/>
      <c r="AU15" s="502"/>
      <c r="AV15" s="502"/>
      <c r="AW15" s="502"/>
      <c r="AX15" s="502"/>
      <c r="AY15" s="502"/>
      <c r="AZ15" s="502"/>
      <c r="BA15" s="503"/>
      <c r="BC15"/>
      <c r="BD15"/>
      <c r="BE15"/>
      <c r="BF15"/>
      <c r="BG15"/>
      <c r="BK15" s="1"/>
      <c r="BL15" s="1"/>
    </row>
    <row r="16" spans="1:64" ht="15.75" x14ac:dyDescent="0.25">
      <c r="A16" s="1"/>
      <c r="B16" s="446" t="s">
        <v>42</v>
      </c>
      <c r="C16" s="447"/>
      <c r="D16" s="447"/>
      <c r="E16" s="447"/>
      <c r="F16" s="448"/>
      <c r="G16" s="512"/>
      <c r="H16" s="513"/>
      <c r="I16" s="513"/>
      <c r="J16" s="513"/>
      <c r="K16" s="513"/>
      <c r="L16" s="513"/>
      <c r="M16" s="513"/>
      <c r="N16" s="513"/>
      <c r="O16" s="513"/>
      <c r="P16" s="513"/>
      <c r="Q16" s="513"/>
      <c r="R16" s="513"/>
      <c r="S16" s="513"/>
      <c r="T16" s="513"/>
      <c r="U16" s="513"/>
      <c r="V16" s="513"/>
      <c r="W16" s="513"/>
      <c r="X16" s="513"/>
      <c r="Y16" s="513"/>
      <c r="Z16" s="513"/>
      <c r="AA16" s="514"/>
      <c r="AB16" s="6"/>
      <c r="AC16" s="446" t="s">
        <v>44</v>
      </c>
      <c r="AD16" s="447"/>
      <c r="AE16" s="447"/>
      <c r="AF16" s="447"/>
      <c r="AG16" s="447"/>
      <c r="AH16" s="447"/>
      <c r="AI16" s="447"/>
      <c r="AJ16" s="448"/>
      <c r="AK16" s="501"/>
      <c r="AL16" s="502"/>
      <c r="AM16" s="502"/>
      <c r="AN16" s="502"/>
      <c r="AO16" s="502"/>
      <c r="AP16" s="502"/>
      <c r="AQ16" s="502"/>
      <c r="AR16" s="502"/>
      <c r="AS16" s="502"/>
      <c r="AT16" s="502"/>
      <c r="AU16" s="502"/>
      <c r="AV16" s="502"/>
      <c r="AW16" s="502"/>
      <c r="AX16" s="502"/>
      <c r="AY16" s="502"/>
      <c r="AZ16" s="502"/>
      <c r="BA16" s="503"/>
      <c r="BC16"/>
      <c r="BD16"/>
      <c r="BE16"/>
      <c r="BF16"/>
      <c r="BG16"/>
      <c r="BK16" s="1"/>
      <c r="BL16" s="1"/>
    </row>
    <row r="17" spans="1:64" ht="15.75" x14ac:dyDescent="0.25">
      <c r="A17" s="1"/>
      <c r="B17" s="446" t="s">
        <v>43</v>
      </c>
      <c r="C17" s="447"/>
      <c r="D17" s="447"/>
      <c r="E17" s="447"/>
      <c r="F17" s="448"/>
      <c r="G17" s="504"/>
      <c r="H17" s="505"/>
      <c r="I17" s="505"/>
      <c r="J17" s="505"/>
      <c r="K17" s="505"/>
      <c r="L17" s="505"/>
      <c r="M17" s="505"/>
      <c r="N17" s="506"/>
      <c r="O17" s="539" t="s">
        <v>44</v>
      </c>
      <c r="P17" s="540"/>
      <c r="Q17" s="540"/>
      <c r="R17" s="541"/>
      <c r="S17" s="504"/>
      <c r="T17" s="505"/>
      <c r="U17" s="505"/>
      <c r="V17" s="505"/>
      <c r="W17" s="505"/>
      <c r="X17" s="505"/>
      <c r="Y17" s="505"/>
      <c r="Z17" s="505"/>
      <c r="AA17" s="508"/>
      <c r="AB17" s="6"/>
      <c r="AC17" s="446" t="s">
        <v>45</v>
      </c>
      <c r="AD17" s="447"/>
      <c r="AE17" s="447"/>
      <c r="AF17" s="447"/>
      <c r="AG17" s="447"/>
      <c r="AH17" s="447"/>
      <c r="AI17" s="447"/>
      <c r="AJ17" s="448"/>
      <c r="AK17" s="542"/>
      <c r="AL17" s="543"/>
      <c r="AM17" s="543"/>
      <c r="AN17" s="543"/>
      <c r="AO17" s="543"/>
      <c r="AP17" s="543"/>
      <c r="AQ17" s="543"/>
      <c r="AR17" s="543"/>
      <c r="AS17" s="543"/>
      <c r="AT17" s="543"/>
      <c r="AU17" s="543"/>
      <c r="AV17" s="543"/>
      <c r="AW17" s="543"/>
      <c r="AX17" s="543"/>
      <c r="AY17" s="543"/>
      <c r="AZ17" s="543"/>
      <c r="BA17" s="544"/>
      <c r="BC17"/>
      <c r="BD17"/>
      <c r="BE17"/>
      <c r="BF17"/>
      <c r="BG17"/>
      <c r="BK17" s="1"/>
      <c r="BL17" s="1"/>
    </row>
    <row r="18" spans="1:64" ht="15.75" x14ac:dyDescent="0.25">
      <c r="A18" s="1"/>
      <c r="B18" s="446" t="s">
        <v>46</v>
      </c>
      <c r="C18" s="447"/>
      <c r="D18" s="447"/>
      <c r="E18" s="447"/>
      <c r="F18" s="448"/>
      <c r="G18" s="504"/>
      <c r="H18" s="505"/>
      <c r="I18" s="505"/>
      <c r="J18" s="505"/>
      <c r="K18" s="505"/>
      <c r="L18" s="505"/>
      <c r="M18" s="505"/>
      <c r="N18" s="506"/>
      <c r="O18" s="507" t="s">
        <v>47</v>
      </c>
      <c r="P18" s="447"/>
      <c r="Q18" s="447"/>
      <c r="R18" s="448"/>
      <c r="S18" s="504"/>
      <c r="T18" s="505"/>
      <c r="U18" s="505"/>
      <c r="V18" s="505"/>
      <c r="W18" s="505"/>
      <c r="X18" s="505"/>
      <c r="Y18" s="505"/>
      <c r="Z18" s="505"/>
      <c r="AA18" s="508"/>
      <c r="AB18" s="6"/>
      <c r="AC18" s="446" t="s">
        <v>50</v>
      </c>
      <c r="AD18" s="447"/>
      <c r="AE18" s="447"/>
      <c r="AF18" s="447"/>
      <c r="AG18" s="447"/>
      <c r="AH18" s="447"/>
      <c r="AI18" s="447"/>
      <c r="AJ18" s="447"/>
      <c r="AK18" s="509"/>
      <c r="AL18" s="510"/>
      <c r="AM18" s="510"/>
      <c r="AN18" s="510"/>
      <c r="AO18" s="510"/>
      <c r="AP18" s="510"/>
      <c r="AQ18" s="510"/>
      <c r="AR18" s="510"/>
      <c r="AS18" s="510"/>
      <c r="AT18" s="510"/>
      <c r="AU18" s="510"/>
      <c r="AV18" s="510"/>
      <c r="AW18" s="510"/>
      <c r="AX18" s="510"/>
      <c r="AY18" s="510"/>
      <c r="AZ18" s="510"/>
      <c r="BA18" s="511"/>
      <c r="BC18"/>
      <c r="BD18"/>
      <c r="BE18"/>
      <c r="BF18"/>
      <c r="BG18"/>
      <c r="BK18" s="1"/>
      <c r="BL18" s="1"/>
    </row>
    <row r="19" spans="1:64" ht="16.5" thickBot="1" x14ac:dyDescent="0.3">
      <c r="A19" s="1"/>
      <c r="B19" s="472" t="s">
        <v>48</v>
      </c>
      <c r="C19" s="473"/>
      <c r="D19" s="473"/>
      <c r="E19" s="473"/>
      <c r="F19" s="474"/>
      <c r="G19" s="475"/>
      <c r="H19" s="476"/>
      <c r="I19" s="476"/>
      <c r="J19" s="476"/>
      <c r="K19" s="476"/>
      <c r="L19" s="476"/>
      <c r="M19" s="476"/>
      <c r="N19" s="477"/>
      <c r="O19" s="478" t="s">
        <v>49</v>
      </c>
      <c r="P19" s="473"/>
      <c r="Q19" s="473"/>
      <c r="R19" s="474"/>
      <c r="S19" s="479"/>
      <c r="T19" s="480"/>
      <c r="U19" s="480"/>
      <c r="V19" s="480"/>
      <c r="W19" s="480"/>
      <c r="X19" s="480"/>
      <c r="Y19" s="480"/>
      <c r="Z19" s="480"/>
      <c r="AA19" s="481"/>
      <c r="AB19" s="6"/>
      <c r="AC19" s="472" t="s">
        <v>101</v>
      </c>
      <c r="AD19" s="473"/>
      <c r="AE19" s="473"/>
      <c r="AF19" s="473"/>
      <c r="AG19" s="473"/>
      <c r="AH19" s="473"/>
      <c r="AI19" s="473"/>
      <c r="AJ19" s="474"/>
      <c r="AK19" s="482"/>
      <c r="AL19" s="483"/>
      <c r="AM19" s="483"/>
      <c r="AN19" s="483"/>
      <c r="AO19" s="483"/>
      <c r="AP19" s="483"/>
      <c r="AQ19" s="483"/>
      <c r="AR19" s="483"/>
      <c r="AS19" s="483"/>
      <c r="AT19" s="483"/>
      <c r="AU19" s="483"/>
      <c r="AV19" s="483"/>
      <c r="AW19" s="483"/>
      <c r="AX19" s="483"/>
      <c r="AY19" s="483"/>
      <c r="AZ19" s="483"/>
      <c r="BA19" s="484"/>
      <c r="BC19"/>
      <c r="BD19"/>
      <c r="BE19"/>
      <c r="BF19"/>
      <c r="BG19"/>
      <c r="BK19" s="1"/>
      <c r="BL19" s="1"/>
    </row>
    <row r="20" spans="1:64"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C20"/>
      <c r="BD20"/>
      <c r="BE20"/>
      <c r="BF20"/>
      <c r="BG20"/>
      <c r="BK20" s="1"/>
      <c r="BL20" s="1"/>
    </row>
    <row r="21" spans="1:64"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C21"/>
      <c r="BD21"/>
      <c r="BE21"/>
      <c r="BF21"/>
      <c r="BG21"/>
      <c r="BK21" s="1"/>
      <c r="BL21" s="1"/>
    </row>
    <row r="22" spans="1:64" ht="18.75" x14ac:dyDescent="0.25">
      <c r="A22" s="1"/>
      <c r="B22" s="356" t="s">
        <v>9</v>
      </c>
      <c r="C22" s="122"/>
      <c r="D22" s="534" t="s">
        <v>10</v>
      </c>
      <c r="E22" s="535"/>
      <c r="F22" s="535"/>
      <c r="G22" s="535"/>
      <c r="H22" s="535"/>
      <c r="I22" s="535"/>
      <c r="J22" s="535"/>
      <c r="K22" s="535"/>
      <c r="L22" s="535"/>
      <c r="M22" s="535"/>
      <c r="N22" s="535"/>
      <c r="O22" s="535"/>
      <c r="P22" s="535"/>
      <c r="Q22" s="7"/>
      <c r="R22" s="356" t="s">
        <v>11</v>
      </c>
      <c r="S22" s="122"/>
      <c r="T22" s="534" t="s">
        <v>14</v>
      </c>
      <c r="U22" s="535"/>
      <c r="V22" s="535"/>
      <c r="W22" s="535"/>
      <c r="X22" s="535"/>
      <c r="Y22" s="535"/>
      <c r="Z22" s="535"/>
      <c r="AA22" s="535"/>
      <c r="AB22" s="535"/>
      <c r="AC22" s="535"/>
      <c r="AD22" s="535"/>
      <c r="AE22" s="535"/>
      <c r="AF22" s="535"/>
      <c r="AG22" s="1"/>
      <c r="AH22" s="356" t="s">
        <v>13</v>
      </c>
      <c r="AI22" s="122"/>
      <c r="AJ22" s="302" t="s">
        <v>12</v>
      </c>
      <c r="AK22" s="362"/>
      <c r="AL22" s="362"/>
      <c r="AM22" s="362"/>
      <c r="AN22" s="362"/>
      <c r="AO22" s="362"/>
      <c r="AP22" s="362"/>
      <c r="AQ22" s="362"/>
      <c r="AR22" s="362"/>
      <c r="AS22" s="362"/>
      <c r="AT22" s="362"/>
      <c r="AU22" s="362"/>
      <c r="AV22" s="362"/>
      <c r="AW22" s="362"/>
      <c r="AX22" s="362"/>
      <c r="AY22" s="362"/>
      <c r="AZ22" s="362"/>
      <c r="BA22" s="363"/>
      <c r="BC22"/>
      <c r="BD22"/>
      <c r="BE22"/>
      <c r="BF22"/>
      <c r="BG22"/>
      <c r="BK22" s="1"/>
      <c r="BL22" s="33"/>
    </row>
    <row r="23" spans="1:64" ht="19.5" thickBot="1" x14ac:dyDescent="0.3">
      <c r="A23" s="1"/>
      <c r="B23" s="357"/>
      <c r="C23" s="125"/>
      <c r="D23" s="536"/>
      <c r="E23" s="537"/>
      <c r="F23" s="537"/>
      <c r="G23" s="537"/>
      <c r="H23" s="537"/>
      <c r="I23" s="537"/>
      <c r="J23" s="537"/>
      <c r="K23" s="537"/>
      <c r="L23" s="537"/>
      <c r="M23" s="537"/>
      <c r="N23" s="537"/>
      <c r="O23" s="537"/>
      <c r="P23" s="537"/>
      <c r="Q23" s="7"/>
      <c r="R23" s="357"/>
      <c r="S23" s="125"/>
      <c r="T23" s="536"/>
      <c r="U23" s="537"/>
      <c r="V23" s="537"/>
      <c r="W23" s="537"/>
      <c r="X23" s="537"/>
      <c r="Y23" s="537"/>
      <c r="Z23" s="537"/>
      <c r="AA23" s="537"/>
      <c r="AB23" s="537"/>
      <c r="AC23" s="537"/>
      <c r="AD23" s="537"/>
      <c r="AE23" s="537"/>
      <c r="AF23" s="537"/>
      <c r="AH23" s="357"/>
      <c r="AI23" s="125"/>
      <c r="AJ23" s="538"/>
      <c r="AK23" s="269"/>
      <c r="AL23" s="269"/>
      <c r="AM23" s="269"/>
      <c r="AN23" s="269"/>
      <c r="AO23" s="269"/>
      <c r="AP23" s="269"/>
      <c r="AQ23" s="269"/>
      <c r="AR23" s="269"/>
      <c r="AS23" s="269"/>
      <c r="AT23" s="269"/>
      <c r="AU23" s="269"/>
      <c r="AV23" s="269"/>
      <c r="AW23" s="269"/>
      <c r="AX23" s="269"/>
      <c r="AY23" s="269"/>
      <c r="AZ23" s="269"/>
      <c r="BA23" s="270"/>
      <c r="BC23"/>
      <c r="BD23"/>
      <c r="BE23"/>
      <c r="BF23"/>
      <c r="BG23"/>
      <c r="BK23" s="1"/>
      <c r="BL23" s="1"/>
    </row>
    <row r="24" spans="1:64" x14ac:dyDescent="0.25">
      <c r="A24" s="1"/>
      <c r="B24" s="490"/>
      <c r="C24" s="491"/>
      <c r="D24" s="491"/>
      <c r="E24" s="491"/>
      <c r="F24" s="491"/>
      <c r="G24" s="491"/>
      <c r="H24" s="491"/>
      <c r="I24" s="491"/>
      <c r="J24" s="492" t="s">
        <v>51</v>
      </c>
      <c r="K24" s="492"/>
      <c r="L24" s="492"/>
      <c r="M24" s="492"/>
      <c r="N24" s="492"/>
      <c r="O24" s="492"/>
      <c r="P24" s="493"/>
      <c r="Q24" s="6"/>
      <c r="R24" s="494"/>
      <c r="S24" s="495"/>
      <c r="T24" s="495"/>
      <c r="U24" s="495"/>
      <c r="V24" s="495"/>
      <c r="W24" s="495"/>
      <c r="X24" s="495"/>
      <c r="Y24" s="495"/>
      <c r="Z24" s="496" t="s">
        <v>51</v>
      </c>
      <c r="AA24" s="496"/>
      <c r="AB24" s="496"/>
      <c r="AC24" s="496"/>
      <c r="AD24" s="496"/>
      <c r="AE24" s="496"/>
      <c r="AF24" s="497"/>
      <c r="AG24" s="1"/>
      <c r="AH24" s="498"/>
      <c r="AI24" s="499"/>
      <c r="AJ24" s="500"/>
      <c r="AK24" s="500"/>
      <c r="AL24" s="500"/>
      <c r="AM24" s="500"/>
      <c r="AN24" s="500"/>
      <c r="AO24" s="500"/>
      <c r="AP24" s="485" t="s">
        <v>1</v>
      </c>
      <c r="AQ24" s="141"/>
      <c r="AR24" s="141"/>
      <c r="AS24" s="141"/>
      <c r="AT24" s="485" t="s">
        <v>98</v>
      </c>
      <c r="AU24" s="141"/>
      <c r="AV24" s="141"/>
      <c r="AW24" s="141"/>
      <c r="AX24" s="486" t="s">
        <v>52</v>
      </c>
      <c r="AY24" s="487"/>
      <c r="AZ24" s="488"/>
      <c r="BA24" s="489"/>
      <c r="BC24" t="s">
        <v>199</v>
      </c>
      <c r="BD24"/>
      <c r="BE24"/>
      <c r="BF24"/>
      <c r="BG24"/>
      <c r="BK24" s="1"/>
      <c r="BL24" s="1"/>
    </row>
    <row r="25" spans="1:64" ht="15.75" thickBot="1" x14ac:dyDescent="0.3">
      <c r="A25" s="1"/>
      <c r="B25" s="418" t="s">
        <v>53</v>
      </c>
      <c r="C25" s="419"/>
      <c r="D25" s="419"/>
      <c r="E25" s="419"/>
      <c r="F25" s="419"/>
      <c r="G25" s="419"/>
      <c r="H25" s="419"/>
      <c r="I25" s="420"/>
      <c r="J25" s="457">
        <v>3500</v>
      </c>
      <c r="K25" s="458"/>
      <c r="L25" s="458"/>
      <c r="M25" s="458"/>
      <c r="N25" s="458"/>
      <c r="O25" s="458"/>
      <c r="P25" s="459"/>
      <c r="Q25" s="6"/>
      <c r="R25" s="446" t="s">
        <v>55</v>
      </c>
      <c r="S25" s="449"/>
      <c r="T25" s="449"/>
      <c r="U25" s="449"/>
      <c r="V25" s="449"/>
      <c r="W25" s="449"/>
      <c r="X25" s="449"/>
      <c r="Y25" s="453"/>
      <c r="Z25" s="460">
        <f>X40*0.05</f>
        <v>35000</v>
      </c>
      <c r="AA25" s="461"/>
      <c r="AB25" s="461"/>
      <c r="AC25" s="461"/>
      <c r="AD25" s="461"/>
      <c r="AE25" s="461"/>
      <c r="AF25" s="462"/>
      <c r="AG25" s="1"/>
      <c r="AH25" s="418" t="s">
        <v>54</v>
      </c>
      <c r="AI25" s="419"/>
      <c r="AJ25" s="419"/>
      <c r="AK25" s="419"/>
      <c r="AL25" s="419"/>
      <c r="AM25" s="419"/>
      <c r="AN25" s="419"/>
      <c r="AO25" s="420"/>
      <c r="AP25" s="463">
        <v>100</v>
      </c>
      <c r="AQ25" s="464"/>
      <c r="AR25" s="464"/>
      <c r="AS25" s="465"/>
      <c r="AT25" s="466">
        <f t="shared" ref="AT25:AT34" si="0">AP25*$J$44</f>
        <v>600</v>
      </c>
      <c r="AU25" s="467"/>
      <c r="AV25" s="467"/>
      <c r="AW25" s="467"/>
      <c r="AX25" s="468">
        <f t="shared" ref="AX25:AX34" si="1">IFERROR(AP25/$AP$35,0)</f>
        <v>0.20202020202020202</v>
      </c>
      <c r="AY25" s="469"/>
      <c r="AZ25" s="470"/>
      <c r="BA25" s="471"/>
      <c r="BC25"/>
      <c r="BD25"/>
      <c r="BE25"/>
      <c r="BF25"/>
      <c r="BG25"/>
      <c r="BK25" s="1"/>
      <c r="BL25" s="1"/>
    </row>
    <row r="26" spans="1:64" ht="15.75" thickBot="1" x14ac:dyDescent="0.3">
      <c r="A26" s="1"/>
      <c r="B26" s="418" t="s">
        <v>55</v>
      </c>
      <c r="C26" s="419"/>
      <c r="D26" s="419"/>
      <c r="E26" s="419"/>
      <c r="F26" s="419"/>
      <c r="G26" s="419"/>
      <c r="H26" s="419"/>
      <c r="I26" s="420"/>
      <c r="J26" s="421">
        <v>0</v>
      </c>
      <c r="K26" s="422"/>
      <c r="L26" s="422"/>
      <c r="M26" s="422"/>
      <c r="N26" s="422"/>
      <c r="O26" s="422"/>
      <c r="P26" s="423"/>
      <c r="Q26" s="6"/>
      <c r="R26" s="446" t="s">
        <v>149</v>
      </c>
      <c r="S26" s="449"/>
      <c r="T26" s="449"/>
      <c r="U26" s="449"/>
      <c r="V26" s="449"/>
      <c r="W26" s="449"/>
      <c r="X26" s="449"/>
      <c r="Y26" s="449"/>
      <c r="Z26" s="450"/>
      <c r="AA26" s="451"/>
      <c r="AB26" s="451"/>
      <c r="AC26" s="451"/>
      <c r="AD26" s="451"/>
      <c r="AE26" s="451"/>
      <c r="AF26" s="452"/>
      <c r="AG26" s="1"/>
      <c r="AH26" s="418" t="s">
        <v>56</v>
      </c>
      <c r="AI26" s="419"/>
      <c r="AJ26" s="419"/>
      <c r="AK26" s="419"/>
      <c r="AL26" s="419"/>
      <c r="AM26" s="419"/>
      <c r="AN26" s="419"/>
      <c r="AO26" s="420"/>
      <c r="AP26" s="427">
        <v>100</v>
      </c>
      <c r="AQ26" s="428"/>
      <c r="AR26" s="428"/>
      <c r="AS26" s="429"/>
      <c r="AT26" s="430">
        <f t="shared" si="0"/>
        <v>600</v>
      </c>
      <c r="AU26" s="431"/>
      <c r="AV26" s="431"/>
      <c r="AW26" s="431"/>
      <c r="AX26" s="432">
        <f t="shared" si="1"/>
        <v>0.20202020202020202</v>
      </c>
      <c r="AY26" s="433"/>
      <c r="AZ26" s="434"/>
      <c r="BA26" s="435"/>
      <c r="BC26"/>
      <c r="BD26"/>
      <c r="BE26"/>
      <c r="BF26"/>
      <c r="BG26"/>
      <c r="BK26" s="1"/>
      <c r="BL26" s="1"/>
    </row>
    <row r="27" spans="1:64" x14ac:dyDescent="0.25">
      <c r="A27" s="1"/>
      <c r="B27" s="418" t="s">
        <v>57</v>
      </c>
      <c r="C27" s="419"/>
      <c r="D27" s="419"/>
      <c r="E27" s="419"/>
      <c r="F27" s="419"/>
      <c r="G27" s="419"/>
      <c r="H27" s="419"/>
      <c r="I27" s="420"/>
      <c r="J27" s="421">
        <v>0</v>
      </c>
      <c r="K27" s="422"/>
      <c r="L27" s="422"/>
      <c r="M27" s="422"/>
      <c r="N27" s="422"/>
      <c r="O27" s="422"/>
      <c r="P27" s="423"/>
      <c r="Q27" s="6"/>
      <c r="R27" s="446" t="s">
        <v>126</v>
      </c>
      <c r="S27" s="449"/>
      <c r="T27" s="449"/>
      <c r="U27" s="449"/>
      <c r="V27" s="449"/>
      <c r="W27" s="449"/>
      <c r="X27" s="449"/>
      <c r="Y27" s="453"/>
      <c r="Z27" s="454">
        <v>1000</v>
      </c>
      <c r="AA27" s="455"/>
      <c r="AB27" s="455"/>
      <c r="AC27" s="455"/>
      <c r="AD27" s="455"/>
      <c r="AE27" s="455"/>
      <c r="AF27" s="456"/>
      <c r="AG27" s="1"/>
      <c r="AH27" s="418" t="s">
        <v>58</v>
      </c>
      <c r="AI27" s="419"/>
      <c r="AJ27" s="419"/>
      <c r="AK27" s="419"/>
      <c r="AL27" s="419"/>
      <c r="AM27" s="419"/>
      <c r="AN27" s="419"/>
      <c r="AO27" s="420"/>
      <c r="AP27" s="427">
        <v>45</v>
      </c>
      <c r="AQ27" s="428"/>
      <c r="AR27" s="428"/>
      <c r="AS27" s="429"/>
      <c r="AT27" s="430">
        <f t="shared" si="0"/>
        <v>270</v>
      </c>
      <c r="AU27" s="431"/>
      <c r="AV27" s="431"/>
      <c r="AW27" s="431"/>
      <c r="AX27" s="432">
        <f t="shared" si="1"/>
        <v>9.0909090909090912E-2</v>
      </c>
      <c r="AY27" s="433"/>
      <c r="AZ27" s="434"/>
      <c r="BA27" s="435"/>
      <c r="BC27"/>
      <c r="BD27"/>
      <c r="BE27"/>
      <c r="BF27"/>
      <c r="BG27"/>
      <c r="BK27" s="1"/>
      <c r="BL27" s="1"/>
    </row>
    <row r="28" spans="1:64" x14ac:dyDescent="0.25">
      <c r="A28" s="1"/>
      <c r="B28" s="418" t="s">
        <v>59</v>
      </c>
      <c r="C28" s="419"/>
      <c r="D28" s="419"/>
      <c r="E28" s="419"/>
      <c r="F28" s="419"/>
      <c r="G28" s="419"/>
      <c r="H28" s="419"/>
      <c r="I28" s="420"/>
      <c r="J28" s="421">
        <v>0</v>
      </c>
      <c r="K28" s="422"/>
      <c r="L28" s="422"/>
      <c r="M28" s="422"/>
      <c r="N28" s="422"/>
      <c r="O28" s="422"/>
      <c r="P28" s="423"/>
      <c r="Q28" s="6"/>
      <c r="R28" s="446" t="s">
        <v>63</v>
      </c>
      <c r="S28" s="447"/>
      <c r="T28" s="447"/>
      <c r="U28" s="447"/>
      <c r="V28" s="447"/>
      <c r="W28" s="447"/>
      <c r="X28" s="447"/>
      <c r="Y28" s="448"/>
      <c r="Z28" s="424">
        <v>300</v>
      </c>
      <c r="AA28" s="425"/>
      <c r="AB28" s="425"/>
      <c r="AC28" s="425"/>
      <c r="AD28" s="425"/>
      <c r="AE28" s="425"/>
      <c r="AF28" s="426"/>
      <c r="AG28" s="1"/>
      <c r="AH28" s="418" t="s">
        <v>60</v>
      </c>
      <c r="AI28" s="419"/>
      <c r="AJ28" s="419"/>
      <c r="AK28" s="419"/>
      <c r="AL28" s="419"/>
      <c r="AM28" s="419"/>
      <c r="AN28" s="419"/>
      <c r="AO28" s="420"/>
      <c r="AP28" s="427">
        <v>0</v>
      </c>
      <c r="AQ28" s="428"/>
      <c r="AR28" s="428"/>
      <c r="AS28" s="429"/>
      <c r="AT28" s="430">
        <f t="shared" si="0"/>
        <v>0</v>
      </c>
      <c r="AU28" s="431"/>
      <c r="AV28" s="431"/>
      <c r="AW28" s="431"/>
      <c r="AX28" s="432">
        <f t="shared" si="1"/>
        <v>0</v>
      </c>
      <c r="AY28" s="433"/>
      <c r="AZ28" s="434"/>
      <c r="BA28" s="435"/>
      <c r="BC28"/>
      <c r="BD28"/>
      <c r="BE28"/>
      <c r="BF28"/>
      <c r="BG28"/>
      <c r="BK28" s="1"/>
      <c r="BL28" s="1"/>
    </row>
    <row r="29" spans="1:64" x14ac:dyDescent="0.25">
      <c r="A29" s="1"/>
      <c r="B29" s="418" t="s">
        <v>61</v>
      </c>
      <c r="C29" s="419"/>
      <c r="D29" s="419"/>
      <c r="E29" s="419"/>
      <c r="F29" s="419"/>
      <c r="G29" s="419"/>
      <c r="H29" s="419"/>
      <c r="I29" s="420"/>
      <c r="J29" s="421">
        <v>0</v>
      </c>
      <c r="K29" s="422"/>
      <c r="L29" s="422"/>
      <c r="M29" s="422"/>
      <c r="N29" s="422"/>
      <c r="O29" s="422"/>
      <c r="P29" s="423"/>
      <c r="Q29" s="6"/>
      <c r="R29" s="446" t="s">
        <v>66</v>
      </c>
      <c r="S29" s="447"/>
      <c r="T29" s="447"/>
      <c r="U29" s="447"/>
      <c r="V29" s="447"/>
      <c r="W29" s="447"/>
      <c r="X29" s="447"/>
      <c r="Y29" s="448"/>
      <c r="Z29" s="439">
        <v>0</v>
      </c>
      <c r="AA29" s="425"/>
      <c r="AB29" s="425"/>
      <c r="AC29" s="425"/>
      <c r="AD29" s="425"/>
      <c r="AE29" s="425"/>
      <c r="AF29" s="426"/>
      <c r="AG29" s="1"/>
      <c r="AH29" s="418" t="s">
        <v>62</v>
      </c>
      <c r="AI29" s="419"/>
      <c r="AJ29" s="419"/>
      <c r="AK29" s="419"/>
      <c r="AL29" s="419"/>
      <c r="AM29" s="419"/>
      <c r="AN29" s="419"/>
      <c r="AO29" s="420"/>
      <c r="AP29" s="427">
        <v>0</v>
      </c>
      <c r="AQ29" s="428"/>
      <c r="AR29" s="428"/>
      <c r="AS29" s="429"/>
      <c r="AT29" s="430">
        <f t="shared" si="0"/>
        <v>0</v>
      </c>
      <c r="AU29" s="431"/>
      <c r="AV29" s="431"/>
      <c r="AW29" s="431"/>
      <c r="AX29" s="432">
        <f t="shared" si="1"/>
        <v>0</v>
      </c>
      <c r="AY29" s="433"/>
      <c r="AZ29" s="434"/>
      <c r="BA29" s="435"/>
      <c r="BC29"/>
      <c r="BD29"/>
      <c r="BE29"/>
      <c r="BF29"/>
      <c r="BG29"/>
      <c r="BK29" s="1"/>
      <c r="BL29" s="1"/>
    </row>
    <row r="30" spans="1:64" x14ac:dyDescent="0.25">
      <c r="A30" s="1"/>
      <c r="B30" s="418" t="s">
        <v>64</v>
      </c>
      <c r="C30" s="419"/>
      <c r="D30" s="419"/>
      <c r="E30" s="419"/>
      <c r="F30" s="419"/>
      <c r="G30" s="419"/>
      <c r="H30" s="419"/>
      <c r="I30" s="420"/>
      <c r="J30" s="421">
        <v>0</v>
      </c>
      <c r="K30" s="422"/>
      <c r="L30" s="422"/>
      <c r="M30" s="422"/>
      <c r="N30" s="422"/>
      <c r="O30" s="422"/>
      <c r="P30" s="423"/>
      <c r="Q30" s="6"/>
      <c r="R30" s="418" t="s">
        <v>160</v>
      </c>
      <c r="S30" s="419"/>
      <c r="T30" s="419"/>
      <c r="U30" s="419"/>
      <c r="V30" s="419"/>
      <c r="W30" s="419"/>
      <c r="X30" s="419"/>
      <c r="Y30" s="420"/>
      <c r="Z30" s="439">
        <v>0</v>
      </c>
      <c r="AA30" s="425"/>
      <c r="AB30" s="425"/>
      <c r="AC30" s="425"/>
      <c r="AD30" s="425"/>
      <c r="AE30" s="425"/>
      <c r="AF30" s="426"/>
      <c r="AG30" s="1"/>
      <c r="AH30" s="418" t="s">
        <v>65</v>
      </c>
      <c r="AI30" s="419"/>
      <c r="AJ30" s="419"/>
      <c r="AK30" s="419"/>
      <c r="AL30" s="419"/>
      <c r="AM30" s="419"/>
      <c r="AN30" s="419"/>
      <c r="AO30" s="420"/>
      <c r="AP30" s="427">
        <v>100</v>
      </c>
      <c r="AQ30" s="428"/>
      <c r="AR30" s="428"/>
      <c r="AS30" s="429"/>
      <c r="AT30" s="430">
        <f t="shared" si="0"/>
        <v>600</v>
      </c>
      <c r="AU30" s="431"/>
      <c r="AV30" s="431"/>
      <c r="AW30" s="431"/>
      <c r="AX30" s="432">
        <f t="shared" si="1"/>
        <v>0.20202020202020202</v>
      </c>
      <c r="AY30" s="433"/>
      <c r="AZ30" s="434"/>
      <c r="BA30" s="435"/>
      <c r="BC30"/>
      <c r="BD30"/>
      <c r="BE30"/>
      <c r="BF30"/>
      <c r="BG30"/>
      <c r="BK30" s="1"/>
      <c r="BL30" s="1"/>
    </row>
    <row r="31" spans="1:64" x14ac:dyDescent="0.25">
      <c r="A31" s="1"/>
      <c r="B31" s="418" t="s">
        <v>67</v>
      </c>
      <c r="C31" s="419"/>
      <c r="D31" s="419"/>
      <c r="E31" s="419"/>
      <c r="F31" s="419"/>
      <c r="G31" s="419"/>
      <c r="H31" s="419"/>
      <c r="I31" s="420"/>
      <c r="J31" s="625">
        <f>IF(X42&gt;55000,55000*0.005)+IF(X42&gt;=250000,(250000-55000)*0.01,(X42-55000)*0.01)+IF(X42&gt;=400000,(400000-250000)*0.015,(X42-250000)*0.015)+IF(X42&gt;400000,(X42-400000)*0.02,0)</f>
        <v>6875</v>
      </c>
      <c r="K31" s="626"/>
      <c r="L31" s="626"/>
      <c r="M31" s="626"/>
      <c r="N31" s="626"/>
      <c r="O31" s="626"/>
      <c r="P31" s="627"/>
      <c r="Q31" s="6"/>
      <c r="R31" s="443" t="s">
        <v>69</v>
      </c>
      <c r="S31" s="444"/>
      <c r="T31" s="444"/>
      <c r="U31" s="444"/>
      <c r="V31" s="444"/>
      <c r="W31" s="444"/>
      <c r="X31" s="444"/>
      <c r="Y31" s="445"/>
      <c r="Z31" s="439">
        <v>0</v>
      </c>
      <c r="AA31" s="425"/>
      <c r="AB31" s="425"/>
      <c r="AC31" s="425"/>
      <c r="AD31" s="425"/>
      <c r="AE31" s="425"/>
      <c r="AF31" s="426"/>
      <c r="AG31" s="1"/>
      <c r="AH31" s="418" t="s">
        <v>68</v>
      </c>
      <c r="AI31" s="419"/>
      <c r="AJ31" s="419"/>
      <c r="AK31" s="419"/>
      <c r="AL31" s="419"/>
      <c r="AM31" s="419"/>
      <c r="AN31" s="419"/>
      <c r="AO31" s="420"/>
      <c r="AP31" s="427">
        <v>150</v>
      </c>
      <c r="AQ31" s="428"/>
      <c r="AR31" s="428"/>
      <c r="AS31" s="429"/>
      <c r="AT31" s="430">
        <f t="shared" si="0"/>
        <v>900</v>
      </c>
      <c r="AU31" s="431"/>
      <c r="AV31" s="431"/>
      <c r="AW31" s="431"/>
      <c r="AX31" s="432">
        <f t="shared" si="1"/>
        <v>0.30303030303030304</v>
      </c>
      <c r="AY31" s="433"/>
      <c r="AZ31" s="434"/>
      <c r="BA31" s="435"/>
      <c r="BC31"/>
      <c r="BD31"/>
      <c r="BE31"/>
      <c r="BF31"/>
      <c r="BG31"/>
      <c r="BK31" s="1"/>
      <c r="BL31" s="1"/>
    </row>
    <row r="32" spans="1:64" x14ac:dyDescent="0.25">
      <c r="A32" s="1"/>
      <c r="B32" s="418" t="s">
        <v>70</v>
      </c>
      <c r="C32" s="419"/>
      <c r="D32" s="419"/>
      <c r="E32" s="419"/>
      <c r="F32" s="419"/>
      <c r="G32" s="419"/>
      <c r="H32" s="419"/>
      <c r="I32" s="420"/>
      <c r="J32" s="421">
        <v>0</v>
      </c>
      <c r="K32" s="422"/>
      <c r="L32" s="422"/>
      <c r="M32" s="422"/>
      <c r="N32" s="422"/>
      <c r="O32" s="422"/>
      <c r="P32" s="423"/>
      <c r="Q32" s="6"/>
      <c r="R32" s="385" t="s">
        <v>69</v>
      </c>
      <c r="S32" s="386"/>
      <c r="T32" s="386"/>
      <c r="U32" s="386"/>
      <c r="V32" s="386"/>
      <c r="W32" s="386"/>
      <c r="X32" s="386"/>
      <c r="Y32" s="387"/>
      <c r="Z32" s="424">
        <v>0</v>
      </c>
      <c r="AA32" s="425"/>
      <c r="AB32" s="425"/>
      <c r="AC32" s="425"/>
      <c r="AD32" s="425"/>
      <c r="AE32" s="425"/>
      <c r="AF32" s="426"/>
      <c r="AG32" s="1"/>
      <c r="AH32" s="418" t="s">
        <v>71</v>
      </c>
      <c r="AI32" s="419"/>
      <c r="AJ32" s="419"/>
      <c r="AK32" s="419"/>
      <c r="AL32" s="419"/>
      <c r="AM32" s="419"/>
      <c r="AN32" s="419"/>
      <c r="AO32" s="420"/>
      <c r="AP32" s="427">
        <v>0</v>
      </c>
      <c r="AQ32" s="428"/>
      <c r="AR32" s="428"/>
      <c r="AS32" s="429"/>
      <c r="AT32" s="430">
        <f t="shared" si="0"/>
        <v>0</v>
      </c>
      <c r="AU32" s="431"/>
      <c r="AV32" s="431"/>
      <c r="AW32" s="431"/>
      <c r="AX32" s="432">
        <f t="shared" si="1"/>
        <v>0</v>
      </c>
      <c r="AY32" s="433"/>
      <c r="AZ32" s="434"/>
      <c r="BA32" s="435"/>
      <c r="BC32"/>
      <c r="BD32"/>
      <c r="BE32"/>
      <c r="BF32"/>
      <c r="BG32"/>
      <c r="BK32" s="1"/>
      <c r="BL32" s="1"/>
    </row>
    <row r="33" spans="1:65" ht="24" customHeight="1" thickBot="1" x14ac:dyDescent="0.3">
      <c r="A33" s="1"/>
      <c r="B33" s="436" t="s">
        <v>188</v>
      </c>
      <c r="C33" s="437"/>
      <c r="D33" s="437"/>
      <c r="E33" s="437"/>
      <c r="F33" s="437"/>
      <c r="G33" s="437"/>
      <c r="H33" s="437"/>
      <c r="I33" s="438"/>
      <c r="J33" s="421">
        <v>0</v>
      </c>
      <c r="K33" s="422"/>
      <c r="L33" s="422"/>
      <c r="M33" s="422"/>
      <c r="N33" s="422"/>
      <c r="O33" s="422"/>
      <c r="P33" s="423"/>
      <c r="Q33" s="1"/>
      <c r="R33" s="385" t="s">
        <v>69</v>
      </c>
      <c r="S33" s="386"/>
      <c r="T33" s="386"/>
      <c r="U33" s="386"/>
      <c r="V33" s="386"/>
      <c r="W33" s="386"/>
      <c r="X33" s="386"/>
      <c r="Y33" s="387"/>
      <c r="Z33" s="424">
        <v>0</v>
      </c>
      <c r="AA33" s="425"/>
      <c r="AB33" s="425"/>
      <c r="AC33" s="425"/>
      <c r="AD33" s="425"/>
      <c r="AE33" s="425"/>
      <c r="AF33" s="426"/>
      <c r="AG33" s="1"/>
      <c r="AH33" s="391" t="s">
        <v>69</v>
      </c>
      <c r="AI33" s="392"/>
      <c r="AJ33" s="392"/>
      <c r="AK33" s="392"/>
      <c r="AL33" s="392"/>
      <c r="AM33" s="392"/>
      <c r="AN33" s="392"/>
      <c r="AO33" s="393"/>
      <c r="AP33" s="427">
        <v>0</v>
      </c>
      <c r="AQ33" s="428"/>
      <c r="AR33" s="428"/>
      <c r="AS33" s="429"/>
      <c r="AT33" s="430">
        <f t="shared" si="0"/>
        <v>0</v>
      </c>
      <c r="AU33" s="431"/>
      <c r="AV33" s="431"/>
      <c r="AW33" s="431"/>
      <c r="AX33" s="432">
        <f t="shared" si="1"/>
        <v>0</v>
      </c>
      <c r="AY33" s="433"/>
      <c r="AZ33" s="434"/>
      <c r="BA33" s="435"/>
      <c r="BC33"/>
      <c r="BD33"/>
      <c r="BE33"/>
      <c r="BF33"/>
      <c r="BG33"/>
      <c r="BK33" s="1"/>
      <c r="BL33" s="1"/>
    </row>
    <row r="34" spans="1:65" x14ac:dyDescent="0.25">
      <c r="A34" s="1"/>
      <c r="B34" s="379"/>
      <c r="C34" s="380"/>
      <c r="D34" s="380"/>
      <c r="E34" s="380"/>
      <c r="F34" s="380"/>
      <c r="G34" s="380"/>
      <c r="H34" s="380"/>
      <c r="I34" s="381"/>
      <c r="J34" s="382">
        <v>0</v>
      </c>
      <c r="K34" s="383"/>
      <c r="L34" s="383"/>
      <c r="M34" s="383"/>
      <c r="N34" s="383"/>
      <c r="O34" s="383"/>
      <c r="P34" s="384"/>
      <c r="Q34" s="1"/>
      <c r="R34" s="385" t="s">
        <v>69</v>
      </c>
      <c r="S34" s="386"/>
      <c r="T34" s="386"/>
      <c r="U34" s="386"/>
      <c r="V34" s="386"/>
      <c r="W34" s="386"/>
      <c r="X34" s="386"/>
      <c r="Y34" s="387"/>
      <c r="Z34" s="388">
        <v>0</v>
      </c>
      <c r="AA34" s="389"/>
      <c r="AB34" s="389"/>
      <c r="AC34" s="389"/>
      <c r="AD34" s="389"/>
      <c r="AE34" s="389"/>
      <c r="AF34" s="390"/>
      <c r="AG34" s="1"/>
      <c r="AH34" s="391" t="s">
        <v>69</v>
      </c>
      <c r="AI34" s="392"/>
      <c r="AJ34" s="392"/>
      <c r="AK34" s="392"/>
      <c r="AL34" s="392"/>
      <c r="AM34" s="392"/>
      <c r="AN34" s="392"/>
      <c r="AO34" s="393"/>
      <c r="AP34" s="394">
        <v>0</v>
      </c>
      <c r="AQ34" s="395"/>
      <c r="AR34" s="395"/>
      <c r="AS34" s="396"/>
      <c r="AT34" s="397">
        <f t="shared" si="0"/>
        <v>0</v>
      </c>
      <c r="AU34" s="398"/>
      <c r="AV34" s="398"/>
      <c r="AW34" s="398"/>
      <c r="AX34" s="399">
        <f t="shared" si="1"/>
        <v>0</v>
      </c>
      <c r="AY34" s="400"/>
      <c r="AZ34" s="401"/>
      <c r="BA34" s="402"/>
      <c r="BC34"/>
      <c r="BD34"/>
      <c r="BE34"/>
      <c r="BF34"/>
      <c r="BG34"/>
      <c r="BK34" s="1"/>
      <c r="BL34" s="1"/>
      <c r="BM34" s="1"/>
    </row>
    <row r="35" spans="1:65" ht="16.5" thickBot="1" x14ac:dyDescent="0.3">
      <c r="A35" s="1"/>
      <c r="B35" s="403" t="s">
        <v>72</v>
      </c>
      <c r="C35" s="404"/>
      <c r="D35" s="404"/>
      <c r="E35" s="404"/>
      <c r="F35" s="404"/>
      <c r="G35" s="404"/>
      <c r="H35" s="404"/>
      <c r="I35" s="405"/>
      <c r="J35" s="406">
        <f>SUM(J25:P34)</f>
        <v>10375</v>
      </c>
      <c r="K35" s="407"/>
      <c r="L35" s="407"/>
      <c r="M35" s="407"/>
      <c r="N35" s="407"/>
      <c r="O35" s="407"/>
      <c r="P35" s="408"/>
      <c r="Q35" s="1"/>
      <c r="R35" s="409" t="s">
        <v>73</v>
      </c>
      <c r="S35" s="410"/>
      <c r="T35" s="410"/>
      <c r="U35" s="410"/>
      <c r="V35" s="410"/>
      <c r="W35" s="410"/>
      <c r="X35" s="410"/>
      <c r="Y35" s="411"/>
      <c r="Z35" s="412">
        <f>SUM(Z25:AF34)-(Z26*2)</f>
        <v>36300</v>
      </c>
      <c r="AA35" s="407"/>
      <c r="AB35" s="407"/>
      <c r="AC35" s="407"/>
      <c r="AD35" s="407"/>
      <c r="AE35" s="407"/>
      <c r="AF35" s="408"/>
      <c r="AG35" s="1"/>
      <c r="AH35" s="409" t="s">
        <v>22</v>
      </c>
      <c r="AI35" s="410"/>
      <c r="AJ35" s="410"/>
      <c r="AK35" s="410"/>
      <c r="AL35" s="410"/>
      <c r="AM35" s="410"/>
      <c r="AN35" s="410"/>
      <c r="AO35" s="411"/>
      <c r="AP35" s="413">
        <f>SUM(AP25:AS34)</f>
        <v>495</v>
      </c>
      <c r="AQ35" s="205"/>
      <c r="AR35" s="205"/>
      <c r="AS35" s="414"/>
      <c r="AT35" s="413">
        <f>SUM(AT25:AW34)</f>
        <v>2970</v>
      </c>
      <c r="AU35" s="205"/>
      <c r="AV35" s="205"/>
      <c r="AW35" s="205"/>
      <c r="AX35" s="415">
        <f>SUM(AX25:BA34)</f>
        <v>1</v>
      </c>
      <c r="AY35" s="205"/>
      <c r="AZ35" s="416"/>
      <c r="BA35" s="417"/>
      <c r="BC35"/>
      <c r="BD35"/>
      <c r="BE35"/>
      <c r="BF35"/>
      <c r="BG35"/>
      <c r="BK35" s="1"/>
      <c r="BL35" s="1"/>
      <c r="BM35" s="1"/>
    </row>
    <row r="36" spans="1:65"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C36"/>
      <c r="BD36"/>
      <c r="BE36"/>
      <c r="BF36"/>
      <c r="BG36"/>
    </row>
    <row r="37" spans="1:65"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C37"/>
      <c r="BD37"/>
      <c r="BE37"/>
      <c r="BF37"/>
      <c r="BG37"/>
    </row>
    <row r="38" spans="1:65" ht="14.45" customHeight="1" thickBot="1" x14ac:dyDescent="0.3">
      <c r="A38" s="1"/>
      <c r="B38" s="356" t="s">
        <v>15</v>
      </c>
      <c r="C38" s="122"/>
      <c r="D38" s="358" t="s">
        <v>97</v>
      </c>
      <c r="E38" s="303"/>
      <c r="F38" s="303"/>
      <c r="G38" s="303"/>
      <c r="H38" s="303"/>
      <c r="I38" s="303"/>
      <c r="J38" s="303"/>
      <c r="K38" s="303"/>
      <c r="L38" s="303"/>
      <c r="M38" s="303"/>
      <c r="N38" s="303"/>
      <c r="O38" s="303"/>
      <c r="P38" s="304"/>
      <c r="R38" s="356" t="s">
        <v>104</v>
      </c>
      <c r="S38" s="122"/>
      <c r="T38" s="302" t="s">
        <v>99</v>
      </c>
      <c r="U38" s="303"/>
      <c r="V38" s="303"/>
      <c r="W38" s="303"/>
      <c r="X38" s="303"/>
      <c r="Y38" s="303"/>
      <c r="Z38" s="303"/>
      <c r="AA38" s="303"/>
      <c r="AB38" s="303"/>
      <c r="AC38" s="303"/>
      <c r="AD38" s="303"/>
      <c r="AE38" s="303"/>
      <c r="AF38" s="303"/>
      <c r="AG38" s="362"/>
      <c r="AH38" s="362"/>
      <c r="AI38" s="362"/>
      <c r="AJ38" s="362"/>
      <c r="AK38" s="362"/>
      <c r="AL38" s="362"/>
      <c r="AM38" s="362"/>
      <c r="AN38" s="362"/>
      <c r="AO38" s="362"/>
      <c r="AP38" s="362"/>
      <c r="AQ38" s="362"/>
      <c r="AR38" s="362"/>
      <c r="AS38" s="362"/>
      <c r="AT38" s="362"/>
      <c r="AU38" s="362"/>
      <c r="AV38" s="362"/>
      <c r="AW38" s="362"/>
      <c r="AX38" s="362"/>
      <c r="AY38" s="362"/>
      <c r="AZ38" s="362"/>
      <c r="BA38" s="363"/>
      <c r="BC38" s="71" t="s">
        <v>147</v>
      </c>
      <c r="BD38" s="60">
        <f>BF59</f>
        <v>0</v>
      </c>
      <c r="BE38"/>
      <c r="BF38"/>
      <c r="BG38"/>
    </row>
    <row r="39" spans="1:65" ht="15.75" thickBot="1" x14ac:dyDescent="0.3">
      <c r="A39" s="1"/>
      <c r="B39" s="357"/>
      <c r="C39" s="125"/>
      <c r="D39" s="359"/>
      <c r="E39" s="306"/>
      <c r="F39" s="306"/>
      <c r="G39" s="306"/>
      <c r="H39" s="306"/>
      <c r="I39" s="306"/>
      <c r="J39" s="306"/>
      <c r="K39" s="306"/>
      <c r="L39" s="306"/>
      <c r="M39" s="306"/>
      <c r="N39" s="306"/>
      <c r="O39" s="306"/>
      <c r="P39" s="307"/>
      <c r="R39" s="360"/>
      <c r="S39" s="361"/>
      <c r="T39" s="364"/>
      <c r="U39" s="365"/>
      <c r="V39" s="365"/>
      <c r="W39" s="365"/>
      <c r="X39" s="365"/>
      <c r="Y39" s="365"/>
      <c r="Z39" s="365"/>
      <c r="AA39" s="365"/>
      <c r="AB39" s="365"/>
      <c r="AC39" s="365"/>
      <c r="AD39" s="365"/>
      <c r="AE39" s="365"/>
      <c r="AF39" s="365"/>
      <c r="AG39" s="269"/>
      <c r="AH39" s="269"/>
      <c r="AI39" s="269"/>
      <c r="AJ39" s="269"/>
      <c r="AK39" s="269"/>
      <c r="AL39" s="269"/>
      <c r="AM39" s="269"/>
      <c r="AN39" s="269"/>
      <c r="AO39" s="269"/>
      <c r="AP39" s="269"/>
      <c r="AQ39" s="269"/>
      <c r="AR39" s="269"/>
      <c r="AS39" s="269"/>
      <c r="AT39" s="269"/>
      <c r="AU39" s="269"/>
      <c r="AV39" s="269"/>
      <c r="AW39" s="269"/>
      <c r="AX39" s="269"/>
      <c r="AY39" s="269"/>
      <c r="AZ39" s="269"/>
      <c r="BA39" s="270"/>
      <c r="BC39"/>
      <c r="BD39"/>
      <c r="BE39" s="75">
        <f>0.75*X40</f>
        <v>525000</v>
      </c>
      <c r="BF39"/>
      <c r="BG39"/>
    </row>
    <row r="40" spans="1:65" ht="15.75" thickBot="1" x14ac:dyDescent="0.3">
      <c r="A40" s="1"/>
      <c r="B40" s="366" t="s">
        <v>93</v>
      </c>
      <c r="C40" s="367"/>
      <c r="D40" s="367"/>
      <c r="E40" s="367"/>
      <c r="F40" s="367"/>
      <c r="G40" s="367"/>
      <c r="H40" s="367"/>
      <c r="I40" s="368"/>
      <c r="J40" s="369">
        <v>2</v>
      </c>
      <c r="K40" s="370"/>
      <c r="L40" s="370"/>
      <c r="M40" s="370"/>
      <c r="N40" s="370"/>
      <c r="O40" s="370"/>
      <c r="P40" s="371"/>
      <c r="R40" s="372" t="s">
        <v>154</v>
      </c>
      <c r="S40" s="373"/>
      <c r="T40" s="373"/>
      <c r="U40" s="373"/>
      <c r="V40" s="373"/>
      <c r="W40" s="373"/>
      <c r="X40" s="376">
        <v>700000</v>
      </c>
      <c r="Y40" s="241"/>
      <c r="Z40" s="241"/>
      <c r="AA40" s="241"/>
      <c r="AB40" s="241"/>
      <c r="AC40" s="242"/>
      <c r="AD40" s="377"/>
      <c r="AE40" s="378"/>
      <c r="AF40" s="378"/>
      <c r="AG40" s="378"/>
      <c r="AH40" s="378"/>
      <c r="AI40" s="378"/>
      <c r="AJ40" s="321"/>
      <c r="AK40" s="319"/>
      <c r="AL40" s="319"/>
      <c r="AM40" s="319"/>
      <c r="AN40" s="319"/>
      <c r="AO40" s="319"/>
      <c r="AP40" s="318"/>
      <c r="AQ40" s="319"/>
      <c r="AR40" s="319"/>
      <c r="AS40" s="319"/>
      <c r="AT40" s="319"/>
      <c r="AU40" s="319"/>
      <c r="AV40" s="321"/>
      <c r="AW40" s="319"/>
      <c r="AX40" s="319"/>
      <c r="AY40" s="319"/>
      <c r="AZ40" s="319"/>
      <c r="BA40" s="322"/>
      <c r="BC40" s="555" t="s">
        <v>218</v>
      </c>
      <c r="BD40" s="556"/>
      <c r="BE40"/>
      <c r="BF40"/>
      <c r="BG40"/>
    </row>
    <row r="41" spans="1:65" ht="15.75" thickBot="1" x14ac:dyDescent="0.3">
      <c r="A41" s="1"/>
      <c r="B41" s="340"/>
      <c r="C41" s="341"/>
      <c r="D41" s="341"/>
      <c r="E41" s="341"/>
      <c r="F41" s="341"/>
      <c r="G41" s="341"/>
      <c r="H41" s="341"/>
      <c r="I41" s="342"/>
      <c r="J41" s="346"/>
      <c r="K41" s="347"/>
      <c r="L41" s="347"/>
      <c r="M41" s="347"/>
      <c r="N41" s="347"/>
      <c r="O41" s="347"/>
      <c r="P41" s="348"/>
      <c r="R41" s="374"/>
      <c r="S41" s="375"/>
      <c r="T41" s="375"/>
      <c r="U41" s="375"/>
      <c r="V41" s="375"/>
      <c r="W41" s="375"/>
      <c r="X41" s="243"/>
      <c r="Y41" s="244"/>
      <c r="Z41" s="244"/>
      <c r="AA41" s="244"/>
      <c r="AB41" s="244"/>
      <c r="AC41" s="245"/>
      <c r="AD41" s="324"/>
      <c r="AE41" s="325"/>
      <c r="AF41" s="325"/>
      <c r="AG41" s="326"/>
      <c r="AH41" s="325"/>
      <c r="AI41" s="325"/>
      <c r="AJ41" s="320"/>
      <c r="AK41" s="320"/>
      <c r="AL41" s="320"/>
      <c r="AM41" s="320"/>
      <c r="AN41" s="320"/>
      <c r="AO41" s="320"/>
      <c r="AP41" s="320"/>
      <c r="AQ41" s="320"/>
      <c r="AR41" s="320"/>
      <c r="AS41" s="320"/>
      <c r="AT41" s="320"/>
      <c r="AU41" s="320"/>
      <c r="AV41" s="320"/>
      <c r="AW41" s="320"/>
      <c r="AX41" s="320"/>
      <c r="AY41" s="320"/>
      <c r="AZ41" s="320"/>
      <c r="BA41" s="323"/>
      <c r="BC41" s="61" t="s">
        <v>219</v>
      </c>
      <c r="BD41" s="65"/>
      <c r="BE41" s="75"/>
      <c r="BF41"/>
      <c r="BG41"/>
    </row>
    <row r="42" spans="1:65" ht="15" customHeight="1" x14ac:dyDescent="0.25">
      <c r="A42" s="1"/>
      <c r="B42" s="337" t="s">
        <v>94</v>
      </c>
      <c r="C42" s="338"/>
      <c r="D42" s="338"/>
      <c r="E42" s="338"/>
      <c r="F42" s="338"/>
      <c r="G42" s="338"/>
      <c r="H42" s="338"/>
      <c r="I42" s="339"/>
      <c r="J42" s="343">
        <v>4</v>
      </c>
      <c r="K42" s="344"/>
      <c r="L42" s="344"/>
      <c r="M42" s="344"/>
      <c r="N42" s="344"/>
      <c r="O42" s="344"/>
      <c r="P42" s="345"/>
      <c r="R42" s="259" t="s">
        <v>168</v>
      </c>
      <c r="S42" s="260"/>
      <c r="T42" s="260"/>
      <c r="U42" s="260"/>
      <c r="V42" s="260"/>
      <c r="W42" s="261"/>
      <c r="X42" s="350">
        <v>520000</v>
      </c>
      <c r="Y42" s="132"/>
      <c r="Z42" s="132"/>
      <c r="AA42" s="132"/>
      <c r="AB42" s="132"/>
      <c r="AC42" s="351"/>
      <c r="AD42" s="289" t="s">
        <v>103</v>
      </c>
      <c r="AE42" s="289"/>
      <c r="AF42" s="289"/>
      <c r="AG42" s="289"/>
      <c r="AH42" s="289"/>
      <c r="AI42" s="290"/>
      <c r="AJ42" s="619">
        <v>9.9900000000000003E-2</v>
      </c>
      <c r="AK42" s="620"/>
      <c r="AL42" s="620"/>
      <c r="AM42" s="620"/>
      <c r="AN42" s="620"/>
      <c r="AO42" s="621"/>
      <c r="AP42" s="299" t="s">
        <v>100</v>
      </c>
      <c r="AQ42" s="300"/>
      <c r="AR42" s="300"/>
      <c r="AS42" s="300"/>
      <c r="AT42" s="300"/>
      <c r="AU42" s="301"/>
      <c r="AV42" s="308">
        <f>IFERROR((AS43*X46),0)</f>
        <v>10400</v>
      </c>
      <c r="AW42" s="309"/>
      <c r="AX42" s="309"/>
      <c r="AY42" s="309"/>
      <c r="AZ42" s="309"/>
      <c r="BA42" s="310"/>
      <c r="BC42" s="47">
        <v>20000</v>
      </c>
      <c r="BD42" s="72">
        <v>0.1799</v>
      </c>
      <c r="BE42" s="75"/>
      <c r="BF42"/>
      <c r="BG42"/>
    </row>
    <row r="43" spans="1:65" x14ac:dyDescent="0.25">
      <c r="A43" s="1"/>
      <c r="B43" s="340"/>
      <c r="C43" s="341"/>
      <c r="D43" s="341"/>
      <c r="E43" s="341"/>
      <c r="F43" s="341"/>
      <c r="G43" s="341"/>
      <c r="H43" s="341"/>
      <c r="I43" s="342"/>
      <c r="J43" s="346"/>
      <c r="K43" s="347"/>
      <c r="L43" s="347"/>
      <c r="M43" s="347"/>
      <c r="N43" s="347"/>
      <c r="O43" s="347"/>
      <c r="P43" s="348"/>
      <c r="R43" s="349"/>
      <c r="S43" s="291"/>
      <c r="T43" s="291"/>
      <c r="U43" s="291"/>
      <c r="V43" s="291"/>
      <c r="W43" s="292"/>
      <c r="X43" s="352"/>
      <c r="Y43" s="353"/>
      <c r="Z43" s="353"/>
      <c r="AA43" s="353"/>
      <c r="AB43" s="353"/>
      <c r="AC43" s="354"/>
      <c r="AD43" s="291"/>
      <c r="AE43" s="291"/>
      <c r="AF43" s="291"/>
      <c r="AG43" s="291"/>
      <c r="AH43" s="291"/>
      <c r="AI43" s="292"/>
      <c r="AJ43" s="622"/>
      <c r="AK43" s="623"/>
      <c r="AL43" s="623"/>
      <c r="AM43" s="623"/>
      <c r="AN43" s="623"/>
      <c r="AO43" s="624"/>
      <c r="AP43" s="314" t="s">
        <v>102</v>
      </c>
      <c r="AQ43" s="314"/>
      <c r="AR43" s="314"/>
      <c r="AS43" s="315">
        <v>0.02</v>
      </c>
      <c r="AT43" s="316"/>
      <c r="AU43" s="317"/>
      <c r="AV43" s="311"/>
      <c r="AW43" s="312"/>
      <c r="AX43" s="312"/>
      <c r="AY43" s="312"/>
      <c r="AZ43" s="312"/>
      <c r="BA43" s="313"/>
      <c r="BC43" s="48">
        <v>0.05</v>
      </c>
      <c r="BD43" s="72">
        <v>0.1699</v>
      </c>
      <c r="BE43" s="75"/>
      <c r="BF43" s="75"/>
      <c r="BG43"/>
    </row>
    <row r="44" spans="1:65" ht="15" customHeight="1" x14ac:dyDescent="0.25">
      <c r="A44" s="1"/>
      <c r="B44" s="327" t="s">
        <v>95</v>
      </c>
      <c r="C44" s="328"/>
      <c r="D44" s="328"/>
      <c r="E44" s="328"/>
      <c r="F44" s="328"/>
      <c r="G44" s="328"/>
      <c r="H44" s="328"/>
      <c r="I44" s="328"/>
      <c r="J44" s="331">
        <f>SUM(J40:P43)</f>
        <v>6</v>
      </c>
      <c r="K44" s="332"/>
      <c r="L44" s="332"/>
      <c r="M44" s="332"/>
      <c r="N44" s="332"/>
      <c r="O44" s="332"/>
      <c r="P44" s="333"/>
      <c r="R44" s="259" t="s">
        <v>147</v>
      </c>
      <c r="S44" s="260"/>
      <c r="T44" s="260"/>
      <c r="U44" s="260"/>
      <c r="V44" s="260"/>
      <c r="W44" s="261"/>
      <c r="X44" s="350">
        <v>0</v>
      </c>
      <c r="Y44" s="132"/>
      <c r="Z44" s="132"/>
      <c r="AA44" s="132"/>
      <c r="AB44" s="132"/>
      <c r="AC44" s="351"/>
      <c r="AD44" s="260" t="s">
        <v>151</v>
      </c>
      <c r="AE44" s="260"/>
      <c r="AF44" s="260"/>
      <c r="AG44" s="260"/>
      <c r="AH44" s="260"/>
      <c r="AI44" s="261"/>
      <c r="AJ44" s="271">
        <f>(AJ42*(X46+AV42))/12</f>
        <v>4415.58</v>
      </c>
      <c r="AK44" s="272"/>
      <c r="AL44" s="272"/>
      <c r="AM44" s="272"/>
      <c r="AN44" s="272"/>
      <c r="AO44" s="273"/>
      <c r="AP44" s="259" t="s">
        <v>153</v>
      </c>
      <c r="AQ44" s="260"/>
      <c r="AR44" s="260"/>
      <c r="AS44" s="260"/>
      <c r="AT44" s="260"/>
      <c r="AU44" s="261"/>
      <c r="AV44" s="271">
        <f>IFERROR((AJ44*J44),0)</f>
        <v>26493.48</v>
      </c>
      <c r="AW44" s="272"/>
      <c r="AX44" s="272"/>
      <c r="AY44" s="272"/>
      <c r="AZ44" s="272"/>
      <c r="BA44" s="273"/>
      <c r="BC44" s="48">
        <v>0.1</v>
      </c>
      <c r="BD44" s="72">
        <v>0.15989999999999999</v>
      </c>
      <c r="BE44" s="75"/>
      <c r="BF44"/>
      <c r="BG44"/>
    </row>
    <row r="45" spans="1:65" ht="15.75" thickBot="1" x14ac:dyDescent="0.3">
      <c r="A45" s="1"/>
      <c r="B45" s="329"/>
      <c r="C45" s="330"/>
      <c r="D45" s="330"/>
      <c r="E45" s="330"/>
      <c r="F45" s="330"/>
      <c r="G45" s="330"/>
      <c r="H45" s="330"/>
      <c r="I45" s="330"/>
      <c r="J45" s="334"/>
      <c r="K45" s="335"/>
      <c r="L45" s="335"/>
      <c r="M45" s="335"/>
      <c r="N45" s="335"/>
      <c r="O45" s="335"/>
      <c r="P45" s="336"/>
      <c r="R45" s="349"/>
      <c r="S45" s="291"/>
      <c r="T45" s="291"/>
      <c r="U45" s="291"/>
      <c r="V45" s="291"/>
      <c r="W45" s="292"/>
      <c r="X45" s="352"/>
      <c r="Y45" s="353"/>
      <c r="Z45" s="353"/>
      <c r="AA45" s="353"/>
      <c r="AB45" s="353"/>
      <c r="AC45" s="354"/>
      <c r="AD45" s="291"/>
      <c r="AE45" s="291"/>
      <c r="AF45" s="291"/>
      <c r="AG45" s="291"/>
      <c r="AH45" s="291"/>
      <c r="AI45" s="292"/>
      <c r="AJ45" s="311"/>
      <c r="AK45" s="312"/>
      <c r="AL45" s="312"/>
      <c r="AM45" s="312"/>
      <c r="AN45" s="312"/>
      <c r="AO45" s="313"/>
      <c r="AP45" s="262"/>
      <c r="AQ45" s="263"/>
      <c r="AR45" s="263"/>
      <c r="AS45" s="263"/>
      <c r="AT45" s="263"/>
      <c r="AU45" s="264"/>
      <c r="AV45" s="274"/>
      <c r="AW45" s="275"/>
      <c r="AX45" s="275"/>
      <c r="AY45" s="275"/>
      <c r="AZ45" s="275"/>
      <c r="BA45" s="276"/>
      <c r="BC45" s="48">
        <v>0.15</v>
      </c>
      <c r="BD45" s="72">
        <v>0.1399</v>
      </c>
      <c r="BE45" s="75"/>
      <c r="BF45"/>
      <c r="BG45"/>
    </row>
    <row r="46" spans="1:65" ht="14.65" customHeight="1" x14ac:dyDescent="0.25">
      <c r="A46" s="1"/>
      <c r="B46" s="246" t="s">
        <v>96</v>
      </c>
      <c r="C46" s="247"/>
      <c r="D46" s="247"/>
      <c r="E46" s="247"/>
      <c r="F46" s="247"/>
      <c r="G46" s="247"/>
      <c r="H46" s="247"/>
      <c r="I46" s="247"/>
      <c r="J46" s="250">
        <v>20000</v>
      </c>
      <c r="K46" s="251"/>
      <c r="L46" s="251"/>
      <c r="M46" s="251"/>
      <c r="N46" s="251"/>
      <c r="O46" s="251"/>
      <c r="P46" s="252"/>
      <c r="R46" s="259" t="s">
        <v>150</v>
      </c>
      <c r="S46" s="260"/>
      <c r="T46" s="260"/>
      <c r="U46" s="260"/>
      <c r="V46" s="260"/>
      <c r="W46" s="261"/>
      <c r="X46" s="609">
        <f>X42-X44+BE58</f>
        <v>520000</v>
      </c>
      <c r="Y46" s="610"/>
      <c r="Z46" s="610"/>
      <c r="AA46" s="610"/>
      <c r="AB46" s="610"/>
      <c r="AC46" s="610"/>
      <c r="AD46" s="260" t="s">
        <v>152</v>
      </c>
      <c r="AE46" s="260"/>
      <c r="AF46" s="260"/>
      <c r="AG46" s="260"/>
      <c r="AH46" s="260"/>
      <c r="AI46" s="261"/>
      <c r="AJ46" s="271">
        <f>IFERROR((AJ42*(X46+AV42)/365),0)</f>
        <v>145.16975342465753</v>
      </c>
      <c r="AK46" s="272"/>
      <c r="AL46" s="272"/>
      <c r="AM46" s="272"/>
      <c r="AN46" s="272"/>
      <c r="AO46" s="273"/>
      <c r="AP46" s="277" t="s">
        <v>23</v>
      </c>
      <c r="AQ46" s="278"/>
      <c r="AR46" s="278"/>
      <c r="AS46" s="278"/>
      <c r="AT46" s="278"/>
      <c r="AU46" s="279"/>
      <c r="AV46" s="283">
        <f>IFERROR(((AJ44*J44)+AV42),0)</f>
        <v>36893.479999999996</v>
      </c>
      <c r="AW46" s="284"/>
      <c r="AX46" s="284"/>
      <c r="AY46" s="284"/>
      <c r="AZ46" s="284"/>
      <c r="BA46" s="285"/>
      <c r="BC46" s="48">
        <v>0.2</v>
      </c>
      <c r="BD46" s="72">
        <v>0.1099</v>
      </c>
      <c r="BE46"/>
      <c r="BF46"/>
      <c r="BG46"/>
    </row>
    <row r="47" spans="1:65" ht="15.75" customHeight="1" thickBot="1" x14ac:dyDescent="0.3">
      <c r="A47" s="1"/>
      <c r="B47" s="248"/>
      <c r="C47" s="249"/>
      <c r="D47" s="249"/>
      <c r="E47" s="249"/>
      <c r="F47" s="249"/>
      <c r="G47" s="249"/>
      <c r="H47" s="249"/>
      <c r="I47" s="249"/>
      <c r="J47" s="253"/>
      <c r="K47" s="254"/>
      <c r="L47" s="254"/>
      <c r="M47" s="254"/>
      <c r="N47" s="254"/>
      <c r="O47" s="254"/>
      <c r="P47" s="255"/>
      <c r="R47" s="262"/>
      <c r="S47" s="263"/>
      <c r="T47" s="263"/>
      <c r="U47" s="263"/>
      <c r="V47" s="263"/>
      <c r="W47" s="264"/>
      <c r="X47" s="610"/>
      <c r="Y47" s="610"/>
      <c r="Z47" s="610"/>
      <c r="AA47" s="610"/>
      <c r="AB47" s="610"/>
      <c r="AC47" s="610"/>
      <c r="AD47" s="263"/>
      <c r="AE47" s="263"/>
      <c r="AF47" s="263"/>
      <c r="AG47" s="263"/>
      <c r="AH47" s="263"/>
      <c r="AI47" s="264"/>
      <c r="AJ47" s="274"/>
      <c r="AK47" s="275"/>
      <c r="AL47" s="275"/>
      <c r="AM47" s="275"/>
      <c r="AN47" s="275"/>
      <c r="AO47" s="276"/>
      <c r="AP47" s="280"/>
      <c r="AQ47" s="281"/>
      <c r="AR47" s="281"/>
      <c r="AS47" s="281"/>
      <c r="AT47" s="281"/>
      <c r="AU47" s="282"/>
      <c r="AV47" s="286"/>
      <c r="AW47" s="287"/>
      <c r="AX47" s="287"/>
      <c r="AY47" s="287"/>
      <c r="AZ47" s="287"/>
      <c r="BA47" s="288"/>
      <c r="BC47" s="64">
        <v>0.25</v>
      </c>
      <c r="BD47" s="73">
        <v>9.9900000000000003E-2</v>
      </c>
      <c r="BE47"/>
      <c r="BF47"/>
      <c r="BG47"/>
    </row>
    <row r="48" spans="1:65" ht="15.75" thickBot="1" x14ac:dyDescent="0.3">
      <c r="A48" s="1"/>
      <c r="B48" s="1"/>
      <c r="C48" s="1"/>
      <c r="D48" s="1"/>
      <c r="E48" s="1"/>
      <c r="F48" s="1"/>
      <c r="G48" s="1"/>
      <c r="H48" s="1"/>
      <c r="I48" s="1"/>
      <c r="J48" s="1"/>
      <c r="K48" s="1"/>
      <c r="L48" s="1"/>
      <c r="M48" s="1"/>
      <c r="N48" s="1"/>
      <c r="O48" s="1"/>
      <c r="P48" s="1"/>
      <c r="Q48" s="1"/>
      <c r="R48" s="613">
        <f>AD48-X48</f>
        <v>19838.479999999981</v>
      </c>
      <c r="S48" s="614"/>
      <c r="T48" s="614"/>
      <c r="U48" s="614"/>
      <c r="V48" s="614"/>
      <c r="W48" s="6"/>
      <c r="X48" s="559">
        <f>0.8*X40</f>
        <v>560000</v>
      </c>
      <c r="Y48" s="559"/>
      <c r="Z48" s="559"/>
      <c r="AA48" s="559"/>
      <c r="AB48" s="559"/>
      <c r="AC48" s="559"/>
      <c r="AD48" s="616">
        <f>X46+AR54</f>
        <v>579838.48</v>
      </c>
      <c r="AE48" s="617"/>
      <c r="AF48" s="617"/>
      <c r="AG48" s="617"/>
      <c r="AH48" s="617"/>
      <c r="AI48" s="1"/>
      <c r="AJ48" s="616">
        <f>(AJ46*365)/12</f>
        <v>4415.58</v>
      </c>
      <c r="AK48" s="616"/>
      <c r="AL48" s="616"/>
      <c r="AM48" s="616"/>
      <c r="AN48" s="616"/>
      <c r="AO48" s="616"/>
      <c r="AP48" s="1"/>
      <c r="AQ48" s="79">
        <f>X44/X42</f>
        <v>0</v>
      </c>
      <c r="AR48" s="1"/>
      <c r="AS48" s="1"/>
      <c r="AT48" s="1"/>
      <c r="AU48" s="1"/>
      <c r="AW48" s="1"/>
      <c r="AX48" s="1"/>
      <c r="AY48" s="1"/>
      <c r="AZ48" s="1"/>
      <c r="BA48" s="1"/>
      <c r="BC48"/>
      <c r="BD48"/>
      <c r="BE48"/>
      <c r="BF48"/>
      <c r="BG48"/>
      <c r="BH48" s="75"/>
    </row>
    <row r="49" spans="1:61" ht="15.75" thickBot="1" x14ac:dyDescent="0.3">
      <c r="A49" s="1"/>
      <c r="B49" s="1"/>
      <c r="C49" s="1"/>
      <c r="D49" s="1"/>
      <c r="E49" s="1"/>
      <c r="F49" s="1"/>
      <c r="G49" s="1"/>
      <c r="H49" s="1"/>
      <c r="I49" s="1"/>
      <c r="J49" s="1"/>
      <c r="K49" s="1"/>
      <c r="L49" s="1"/>
      <c r="M49" s="1"/>
      <c r="N49" s="1"/>
      <c r="O49" s="1"/>
      <c r="P49" s="1"/>
      <c r="Q49" s="1"/>
      <c r="R49" s="615"/>
      <c r="S49" s="615"/>
      <c r="T49" s="615"/>
      <c r="U49" s="615"/>
      <c r="V49" s="615"/>
      <c r="W49" s="6"/>
      <c r="X49" s="560"/>
      <c r="Y49" s="560"/>
      <c r="Z49" s="560"/>
      <c r="AA49" s="560"/>
      <c r="AB49" s="560"/>
      <c r="AC49" s="560"/>
      <c r="AD49" s="618"/>
      <c r="AE49" s="618"/>
      <c r="AF49" s="618"/>
      <c r="AG49" s="618"/>
      <c r="AH49" s="618"/>
      <c r="AI49" s="1"/>
      <c r="AJ49" s="616">
        <f>AJ47*12</f>
        <v>0</v>
      </c>
      <c r="AK49" s="616"/>
      <c r="AL49" s="616"/>
      <c r="AM49" s="616"/>
      <c r="AN49" s="616"/>
      <c r="AO49" s="616"/>
      <c r="AP49" s="1"/>
      <c r="AQ49" s="1"/>
      <c r="AR49" s="1"/>
      <c r="AS49" s="1"/>
      <c r="AT49" s="1"/>
      <c r="AU49" s="1"/>
      <c r="AV49" s="1"/>
      <c r="AW49" s="1"/>
      <c r="AX49" s="1"/>
      <c r="AY49" s="1"/>
      <c r="AZ49" s="1"/>
      <c r="BA49" s="1"/>
      <c r="BD49"/>
      <c r="BE49"/>
      <c r="BF49"/>
      <c r="BG49"/>
    </row>
    <row r="50" spans="1:61" ht="15" customHeight="1" x14ac:dyDescent="0.25">
      <c r="A50" s="1"/>
      <c r="B50" s="112" t="s">
        <v>18</v>
      </c>
      <c r="C50" s="161"/>
      <c r="D50" s="302" t="s">
        <v>19</v>
      </c>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4"/>
      <c r="AI50" s="1"/>
      <c r="AJ50" s="595" t="s">
        <v>112</v>
      </c>
      <c r="AK50" s="596"/>
      <c r="AL50" s="578" t="s">
        <v>115</v>
      </c>
      <c r="AM50" s="579"/>
      <c r="AN50" s="579"/>
      <c r="AO50" s="579"/>
      <c r="AP50" s="579"/>
      <c r="AQ50" s="579"/>
      <c r="AR50" s="579"/>
      <c r="AS50" s="579"/>
      <c r="AT50" s="579"/>
      <c r="AU50" s="579"/>
      <c r="AV50" s="579"/>
      <c r="AW50" s="579"/>
      <c r="AX50" s="579"/>
      <c r="AY50" s="579"/>
      <c r="AZ50" s="579"/>
      <c r="BA50" s="611"/>
      <c r="BC50" s="578" t="s">
        <v>216</v>
      </c>
      <c r="BD50" s="579"/>
      <c r="BE50" s="579"/>
      <c r="BF50" s="579"/>
      <c r="BG50"/>
      <c r="BH50" s="75"/>
      <c r="BI50" s="75"/>
    </row>
    <row r="51" spans="1:61" ht="15.75" customHeight="1" thickBot="1" x14ac:dyDescent="0.3">
      <c r="A51" s="1"/>
      <c r="B51" s="173"/>
      <c r="C51" s="180"/>
      <c r="D51" s="305"/>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7"/>
      <c r="AI51" s="1"/>
      <c r="AJ51" s="608"/>
      <c r="AK51" s="256"/>
      <c r="AL51" s="258"/>
      <c r="AM51" s="132"/>
      <c r="AN51" s="132"/>
      <c r="AO51" s="132"/>
      <c r="AP51" s="132"/>
      <c r="AQ51" s="132"/>
      <c r="AR51" s="132"/>
      <c r="AS51" s="132"/>
      <c r="AT51" s="132"/>
      <c r="AU51" s="132"/>
      <c r="AV51" s="132"/>
      <c r="AW51" s="132"/>
      <c r="AX51" s="132"/>
      <c r="AY51" s="132"/>
      <c r="AZ51" s="132"/>
      <c r="BA51" s="612"/>
      <c r="BC51" s="561"/>
      <c r="BD51" s="562"/>
      <c r="BE51" s="562"/>
      <c r="BF51" s="46"/>
      <c r="BG51"/>
      <c r="BH51" s="75"/>
      <c r="BI51" s="75"/>
    </row>
    <row r="52" spans="1:61" ht="14.65" customHeight="1" x14ac:dyDescent="0.25">
      <c r="A52" s="1"/>
      <c r="B52" s="236" t="s">
        <v>72</v>
      </c>
      <c r="C52" s="161"/>
      <c r="D52" s="161"/>
      <c r="E52" s="161"/>
      <c r="F52" s="161"/>
      <c r="G52" s="161"/>
      <c r="H52" s="162"/>
      <c r="I52" s="237">
        <f>J35</f>
        <v>10375</v>
      </c>
      <c r="J52" s="238"/>
      <c r="K52" s="238"/>
      <c r="L52" s="238"/>
      <c r="M52" s="239"/>
      <c r="N52" s="13"/>
      <c r="O52" s="11"/>
      <c r="P52" s="11"/>
      <c r="Q52" s="11"/>
      <c r="R52" s="11"/>
      <c r="S52" s="11"/>
      <c r="T52" s="11"/>
      <c r="U52" s="11"/>
      <c r="V52" s="11"/>
      <c r="W52" s="11"/>
      <c r="X52" s="11"/>
      <c r="Y52" s="11"/>
      <c r="Z52" s="11"/>
      <c r="AA52" s="11"/>
      <c r="AB52" s="11"/>
      <c r="AC52" s="11"/>
      <c r="AD52" s="11"/>
      <c r="AE52" s="11"/>
      <c r="AF52" s="11"/>
      <c r="AG52" s="11"/>
      <c r="AH52" s="16"/>
      <c r="AI52" s="1"/>
      <c r="AJ52" s="593" t="s">
        <v>3</v>
      </c>
      <c r="AK52" s="151"/>
      <c r="AL52" s="151"/>
      <c r="AM52" s="151"/>
      <c r="AN52" s="151"/>
      <c r="AO52" s="151"/>
      <c r="AP52" s="151"/>
      <c r="AQ52" s="152"/>
      <c r="AR52" s="240">
        <f>IFERROR((X40-X42-I62),0)</f>
        <v>73461.52</v>
      </c>
      <c r="AS52" s="241"/>
      <c r="AT52" s="241"/>
      <c r="AU52" s="241"/>
      <c r="AV52" s="241"/>
      <c r="AW52" s="241"/>
      <c r="AX52" s="241"/>
      <c r="AY52" s="241"/>
      <c r="AZ52" s="241"/>
      <c r="BA52" s="606"/>
      <c r="BC52" s="49" t="s">
        <v>204</v>
      </c>
      <c r="BD52" s="50"/>
      <c r="BE52" s="67">
        <v>750000</v>
      </c>
      <c r="BF52" s="46"/>
      <c r="BG52"/>
    </row>
    <row r="53" spans="1:61" ht="15.75" thickBot="1" x14ac:dyDescent="0.3">
      <c r="A53" s="1"/>
      <c r="B53" s="218"/>
      <c r="C53" s="207"/>
      <c r="D53" s="207"/>
      <c r="E53" s="207"/>
      <c r="F53" s="207"/>
      <c r="G53" s="207"/>
      <c r="H53" s="208"/>
      <c r="I53" s="213"/>
      <c r="J53" s="211"/>
      <c r="K53" s="211"/>
      <c r="L53" s="211"/>
      <c r="M53" s="212"/>
      <c r="N53" s="14"/>
      <c r="O53" s="1"/>
      <c r="P53" s="1"/>
      <c r="Q53" s="1"/>
      <c r="R53" s="1"/>
      <c r="S53" s="1"/>
      <c r="T53" s="1"/>
      <c r="U53" s="1"/>
      <c r="V53" s="1"/>
      <c r="W53" s="1"/>
      <c r="X53" s="1"/>
      <c r="Y53" s="1"/>
      <c r="Z53" s="1"/>
      <c r="AA53" s="1"/>
      <c r="AB53" s="1"/>
      <c r="AC53" s="1"/>
      <c r="AD53" s="1"/>
      <c r="AE53" s="1"/>
      <c r="AF53" s="1"/>
      <c r="AG53" s="1"/>
      <c r="AH53" s="17"/>
      <c r="AI53" s="1"/>
      <c r="AJ53" s="594"/>
      <c r="AK53" s="154"/>
      <c r="AL53" s="154"/>
      <c r="AM53" s="154"/>
      <c r="AN53" s="154"/>
      <c r="AO53" s="154"/>
      <c r="AP53" s="154"/>
      <c r="AQ53" s="155"/>
      <c r="AR53" s="243"/>
      <c r="AS53" s="244"/>
      <c r="AT53" s="244"/>
      <c r="AU53" s="244"/>
      <c r="AV53" s="244"/>
      <c r="AW53" s="244"/>
      <c r="AX53" s="244"/>
      <c r="AY53" s="244"/>
      <c r="AZ53" s="244"/>
      <c r="BA53" s="607"/>
      <c r="BC53" s="49" t="s">
        <v>203</v>
      </c>
      <c r="BD53" s="50"/>
      <c r="BE53" s="51">
        <v>0.7</v>
      </c>
      <c r="BF53" s="46"/>
      <c r="BG53"/>
    </row>
    <row r="54" spans="1:61" ht="14.65" customHeight="1" x14ac:dyDescent="0.25">
      <c r="A54" s="1"/>
      <c r="B54" s="206" t="s">
        <v>22</v>
      </c>
      <c r="C54" s="207"/>
      <c r="D54" s="207"/>
      <c r="E54" s="207"/>
      <c r="F54" s="207"/>
      <c r="G54" s="207"/>
      <c r="H54" s="208"/>
      <c r="I54" s="210">
        <f>AT35</f>
        <v>2970</v>
      </c>
      <c r="J54" s="211"/>
      <c r="K54" s="211"/>
      <c r="L54" s="211"/>
      <c r="M54" s="212"/>
      <c r="N54" s="14"/>
      <c r="O54" s="1"/>
      <c r="P54" s="1"/>
      <c r="Q54" s="1"/>
      <c r="R54" s="1"/>
      <c r="S54" s="1"/>
      <c r="T54" s="1"/>
      <c r="U54" s="1"/>
      <c r="V54" s="1"/>
      <c r="W54" s="1"/>
      <c r="X54" s="1"/>
      <c r="Y54" s="1"/>
      <c r="Z54" s="1"/>
      <c r="AA54" s="1"/>
      <c r="AB54" s="1"/>
      <c r="AC54" s="1"/>
      <c r="AD54" s="1"/>
      <c r="AE54" s="1"/>
      <c r="AF54" s="1"/>
      <c r="AG54" s="1"/>
      <c r="AH54" s="17"/>
      <c r="AI54" s="1"/>
      <c r="AJ54" s="590" t="s">
        <v>29</v>
      </c>
      <c r="AK54" s="135"/>
      <c r="AL54" s="135"/>
      <c r="AM54" s="135"/>
      <c r="AN54" s="135"/>
      <c r="AO54" s="135"/>
      <c r="AP54" s="135"/>
      <c r="AQ54" s="135"/>
      <c r="AR54" s="601">
        <f>IFERROR((J35+AT35+AV44+J46+X44),0)</f>
        <v>59838.479999999996</v>
      </c>
      <c r="AS54" s="602"/>
      <c r="AT54" s="602"/>
      <c r="AU54" s="602"/>
      <c r="AV54" s="602"/>
      <c r="AW54" s="602"/>
      <c r="AX54" s="602"/>
      <c r="AY54" s="603"/>
      <c r="AZ54" s="603"/>
      <c r="BA54" s="604"/>
      <c r="BC54" s="49" t="s">
        <v>202</v>
      </c>
      <c r="BD54" s="50"/>
      <c r="BE54" s="68">
        <f>BE52*BE53</f>
        <v>525000</v>
      </c>
      <c r="BF54" s="46"/>
      <c r="BG54"/>
    </row>
    <row r="55" spans="1:61" ht="14.65" customHeight="1" x14ac:dyDescent="0.25">
      <c r="A55" s="1"/>
      <c r="B55" s="218"/>
      <c r="C55" s="207"/>
      <c r="D55" s="207"/>
      <c r="E55" s="207"/>
      <c r="F55" s="207"/>
      <c r="G55" s="207"/>
      <c r="H55" s="208"/>
      <c r="I55" s="213"/>
      <c r="J55" s="211"/>
      <c r="K55" s="211"/>
      <c r="L55" s="211"/>
      <c r="M55" s="212"/>
      <c r="N55" s="14"/>
      <c r="O55" s="1"/>
      <c r="P55" s="1"/>
      <c r="Q55" s="1"/>
      <c r="R55" s="1"/>
      <c r="S55" s="1"/>
      <c r="T55" s="1"/>
      <c r="U55" s="1"/>
      <c r="V55" s="1"/>
      <c r="W55" s="1"/>
      <c r="X55" s="1"/>
      <c r="Y55" s="1"/>
      <c r="Z55" s="1"/>
      <c r="AA55" s="1"/>
      <c r="AB55" s="1"/>
      <c r="AC55" s="1"/>
      <c r="AD55" s="1"/>
      <c r="AE55" s="1"/>
      <c r="AF55" s="1"/>
      <c r="AG55" s="1"/>
      <c r="AH55" s="17"/>
      <c r="AI55" s="1"/>
      <c r="AJ55" s="590"/>
      <c r="AK55" s="135"/>
      <c r="AL55" s="135"/>
      <c r="AM55" s="135"/>
      <c r="AN55" s="135"/>
      <c r="AO55" s="135"/>
      <c r="AP55" s="135"/>
      <c r="AQ55" s="135"/>
      <c r="AR55" s="605"/>
      <c r="AS55" s="602"/>
      <c r="AT55" s="602"/>
      <c r="AU55" s="602"/>
      <c r="AV55" s="602"/>
      <c r="AW55" s="602"/>
      <c r="AX55" s="602"/>
      <c r="AY55" s="603"/>
      <c r="AZ55" s="603"/>
      <c r="BA55" s="604"/>
      <c r="BC55" s="49" t="s">
        <v>206</v>
      </c>
      <c r="BD55" s="50"/>
      <c r="BE55" s="67">
        <v>290700</v>
      </c>
      <c r="BF55" s="46"/>
      <c r="BG55"/>
    </row>
    <row r="56" spans="1:61" ht="14.65" customHeight="1" x14ac:dyDescent="0.25">
      <c r="A56" s="1"/>
      <c r="B56" s="206" t="s">
        <v>23</v>
      </c>
      <c r="C56" s="207"/>
      <c r="D56" s="207"/>
      <c r="E56" s="207"/>
      <c r="F56" s="207"/>
      <c r="G56" s="207"/>
      <c r="H56" s="208"/>
      <c r="I56" s="210">
        <f>AV46</f>
        <v>36893.479999999996</v>
      </c>
      <c r="J56" s="211"/>
      <c r="K56" s="211"/>
      <c r="L56" s="211"/>
      <c r="M56" s="212"/>
      <c r="N56" s="14"/>
      <c r="O56" s="1"/>
      <c r="P56" s="1"/>
      <c r="Q56" s="1"/>
      <c r="R56" s="1"/>
      <c r="S56" s="1"/>
      <c r="T56" s="1"/>
      <c r="U56" s="1"/>
      <c r="V56" s="1"/>
      <c r="W56" s="1"/>
      <c r="X56" s="1"/>
      <c r="Y56" s="1"/>
      <c r="Z56" s="1"/>
      <c r="AA56" s="1"/>
      <c r="AB56" s="1"/>
      <c r="AC56" s="1"/>
      <c r="AD56" s="1"/>
      <c r="AE56" s="1"/>
      <c r="AF56" s="1"/>
      <c r="AG56" s="1"/>
      <c r="AH56" s="17"/>
      <c r="AI56" s="1"/>
      <c r="AJ56" s="590" t="s">
        <v>31</v>
      </c>
      <c r="AK56" s="135"/>
      <c r="AL56" s="135"/>
      <c r="AM56" s="135"/>
      <c r="AN56" s="135"/>
      <c r="AO56" s="135"/>
      <c r="AP56" s="135"/>
      <c r="AQ56" s="135"/>
      <c r="AR56" s="163">
        <f>IFERROR((AR52/(AR54)),0)</f>
        <v>1.2276635369080233</v>
      </c>
      <c r="AS56" s="164"/>
      <c r="AT56" s="164"/>
      <c r="AU56" s="164"/>
      <c r="AV56" s="164"/>
      <c r="AW56" s="164"/>
      <c r="AX56" s="164"/>
      <c r="AY56" s="165"/>
      <c r="AZ56" s="165"/>
      <c r="BA56" s="567"/>
      <c r="BC56" s="49" t="s">
        <v>214</v>
      </c>
      <c r="BD56" s="50"/>
      <c r="BE56" s="67"/>
      <c r="BF56" s="46"/>
      <c r="BG56"/>
    </row>
    <row r="57" spans="1:61" ht="15" customHeight="1" x14ac:dyDescent="0.25">
      <c r="A57" s="1"/>
      <c r="B57" s="218"/>
      <c r="C57" s="207"/>
      <c r="D57" s="207"/>
      <c r="E57" s="207"/>
      <c r="F57" s="207"/>
      <c r="G57" s="207"/>
      <c r="H57" s="208"/>
      <c r="I57" s="213"/>
      <c r="J57" s="211"/>
      <c r="K57" s="211"/>
      <c r="L57" s="211"/>
      <c r="M57" s="212"/>
      <c r="N57" s="14"/>
      <c r="O57" s="1"/>
      <c r="P57" s="1"/>
      <c r="Q57" s="1"/>
      <c r="R57" s="1"/>
      <c r="S57" s="1"/>
      <c r="T57" s="1"/>
      <c r="U57" s="1"/>
      <c r="V57" s="1"/>
      <c r="W57" s="1"/>
      <c r="X57" s="1"/>
      <c r="Y57" s="1"/>
      <c r="Z57" s="1"/>
      <c r="AA57" s="1"/>
      <c r="AB57" s="1"/>
      <c r="AC57" s="1"/>
      <c r="AD57" s="1"/>
      <c r="AE57" s="1"/>
      <c r="AF57" s="1"/>
      <c r="AG57" s="1"/>
      <c r="AH57" s="17"/>
      <c r="AI57" s="1"/>
      <c r="AJ57" s="590"/>
      <c r="AK57" s="135"/>
      <c r="AL57" s="135"/>
      <c r="AM57" s="135"/>
      <c r="AN57" s="135"/>
      <c r="AO57" s="135"/>
      <c r="AP57" s="135"/>
      <c r="AQ57" s="135"/>
      <c r="AR57" s="167"/>
      <c r="AS57" s="168"/>
      <c r="AT57" s="168"/>
      <c r="AU57" s="168"/>
      <c r="AV57" s="168"/>
      <c r="AW57" s="168"/>
      <c r="AX57" s="168"/>
      <c r="AY57" s="169"/>
      <c r="AZ57" s="169"/>
      <c r="BA57" s="568"/>
      <c r="BC57" s="49" t="s">
        <v>222</v>
      </c>
      <c r="BD57" s="50"/>
      <c r="BE57" s="69">
        <f>BE54-BE55-BE56</f>
        <v>234300</v>
      </c>
      <c r="BF57" s="46"/>
      <c r="BG57" s="42"/>
    </row>
    <row r="58" spans="1:61" ht="14.65" customHeight="1" x14ac:dyDescent="0.25">
      <c r="A58" s="1"/>
      <c r="B58" s="206" t="s">
        <v>73</v>
      </c>
      <c r="C58" s="207"/>
      <c r="D58" s="207"/>
      <c r="E58" s="207"/>
      <c r="F58" s="207"/>
      <c r="G58" s="207"/>
      <c r="H58" s="208"/>
      <c r="I58" s="210">
        <f>Z35</f>
        <v>36300</v>
      </c>
      <c r="J58" s="211"/>
      <c r="K58" s="211"/>
      <c r="L58" s="211"/>
      <c r="M58" s="212"/>
      <c r="N58" s="14"/>
      <c r="O58" s="1"/>
      <c r="P58" s="1"/>
      <c r="Q58" s="1"/>
      <c r="R58" s="1"/>
      <c r="S58" s="1"/>
      <c r="T58" s="1"/>
      <c r="U58" s="1"/>
      <c r="V58" s="1"/>
      <c r="W58" s="1"/>
      <c r="X58" s="1"/>
      <c r="Y58" s="1"/>
      <c r="Z58" s="1"/>
      <c r="AA58" s="1"/>
      <c r="AB58" s="1"/>
      <c r="AC58" s="1"/>
      <c r="AD58" s="1"/>
      <c r="AE58" s="1"/>
      <c r="AF58" s="1"/>
      <c r="AG58" s="1"/>
      <c r="AH58" s="17"/>
      <c r="AI58" s="1"/>
      <c r="AJ58" s="590" t="s">
        <v>105</v>
      </c>
      <c r="AK58" s="135"/>
      <c r="AL58" s="135"/>
      <c r="AM58" s="135"/>
      <c r="AN58" s="135"/>
      <c r="AO58" s="135"/>
      <c r="AP58" s="135"/>
      <c r="AQ58" s="135"/>
      <c r="AR58" s="163">
        <f>IFERROR(((AR52)/(AR54)/J44)*12,0)</f>
        <v>2.4553270738160466</v>
      </c>
      <c r="AS58" s="164"/>
      <c r="AT58" s="164"/>
      <c r="AU58" s="164"/>
      <c r="AV58" s="164"/>
      <c r="AW58" s="164"/>
      <c r="AX58" s="164"/>
      <c r="AY58" s="165"/>
      <c r="AZ58" s="165"/>
      <c r="BA58" s="567"/>
      <c r="BC58" s="49" t="s">
        <v>212</v>
      </c>
      <c r="BD58" s="50"/>
      <c r="BE58" s="67"/>
      <c r="BF58" s="46"/>
      <c r="BG58" s="42"/>
      <c r="BH58" s="43"/>
    </row>
    <row r="59" spans="1:61" ht="14.65" customHeight="1" x14ac:dyDescent="0.25">
      <c r="A59" s="1"/>
      <c r="B59" s="218"/>
      <c r="C59" s="207"/>
      <c r="D59" s="207"/>
      <c r="E59" s="207"/>
      <c r="F59" s="207"/>
      <c r="G59" s="207"/>
      <c r="H59" s="208"/>
      <c r="I59" s="213"/>
      <c r="J59" s="211"/>
      <c r="K59" s="211"/>
      <c r="L59" s="211"/>
      <c r="M59" s="212"/>
      <c r="N59" s="14"/>
      <c r="O59" s="1"/>
      <c r="P59" s="1"/>
      <c r="Q59" s="1"/>
      <c r="R59" s="1"/>
      <c r="S59" s="1"/>
      <c r="T59" s="1"/>
      <c r="U59" s="1"/>
      <c r="V59" s="1"/>
      <c r="W59" s="1"/>
      <c r="X59" s="1"/>
      <c r="Y59" s="1"/>
      <c r="Z59" s="1"/>
      <c r="AA59" s="1"/>
      <c r="AB59" s="1"/>
      <c r="AC59" s="1"/>
      <c r="AD59" s="1"/>
      <c r="AE59" s="1"/>
      <c r="AF59" s="1"/>
      <c r="AG59" s="1"/>
      <c r="AH59" s="17"/>
      <c r="AI59" s="1"/>
      <c r="AJ59" s="590"/>
      <c r="AK59" s="135"/>
      <c r="AL59" s="135"/>
      <c r="AM59" s="135"/>
      <c r="AN59" s="135"/>
      <c r="AO59" s="135"/>
      <c r="AP59" s="135"/>
      <c r="AQ59" s="135"/>
      <c r="AR59" s="215"/>
      <c r="AS59" s="136"/>
      <c r="AT59" s="136"/>
      <c r="AU59" s="136"/>
      <c r="AV59" s="136"/>
      <c r="AW59" s="136"/>
      <c r="AX59" s="136"/>
      <c r="AY59" s="216"/>
      <c r="AZ59" s="216"/>
      <c r="BA59" s="577"/>
      <c r="BC59" s="66" t="s">
        <v>220</v>
      </c>
      <c r="BD59" s="50"/>
      <c r="BE59" s="69">
        <f>BE57</f>
        <v>234300</v>
      </c>
      <c r="BF59" s="52">
        <f>(X44)/X42</f>
        <v>0</v>
      </c>
      <c r="BG59"/>
      <c r="BH59" s="43"/>
    </row>
    <row r="60" spans="1:61" ht="14.65" customHeight="1" x14ac:dyDescent="0.25">
      <c r="A60" s="1"/>
      <c r="B60" s="206" t="s">
        <v>24</v>
      </c>
      <c r="C60" s="207"/>
      <c r="D60" s="207"/>
      <c r="E60" s="207"/>
      <c r="F60" s="207"/>
      <c r="G60" s="207"/>
      <c r="H60" s="208"/>
      <c r="I60" s="210">
        <f>J46</f>
        <v>20000</v>
      </c>
      <c r="J60" s="211"/>
      <c r="K60" s="211"/>
      <c r="L60" s="211"/>
      <c r="M60" s="212"/>
      <c r="N60" s="14"/>
      <c r="O60" s="1"/>
      <c r="P60" s="1"/>
      <c r="Q60" s="1"/>
      <c r="R60" s="1"/>
      <c r="S60" s="1"/>
      <c r="T60" s="1"/>
      <c r="U60" s="1"/>
      <c r="V60" s="1"/>
      <c r="W60" s="1"/>
      <c r="X60" s="1"/>
      <c r="Y60" s="1"/>
      <c r="Z60" s="1"/>
      <c r="AA60" s="1"/>
      <c r="AB60" s="1"/>
      <c r="AC60" s="1"/>
      <c r="AD60" s="1"/>
      <c r="AE60" s="1"/>
      <c r="AF60" s="1"/>
      <c r="AG60" s="1"/>
      <c r="AH60" s="17"/>
      <c r="AI60" s="1"/>
      <c r="AJ60" s="590" t="s">
        <v>106</v>
      </c>
      <c r="AK60" s="135"/>
      <c r="AL60" s="135"/>
      <c r="AM60" s="135"/>
      <c r="AN60" s="135"/>
      <c r="AO60" s="135"/>
      <c r="AP60" s="135"/>
      <c r="AQ60" s="135"/>
      <c r="AR60" s="163">
        <f>IFERROR((I62/X40),0)</f>
        <v>0.15219782857142858</v>
      </c>
      <c r="AS60" s="164"/>
      <c r="AT60" s="164"/>
      <c r="AU60" s="164"/>
      <c r="AV60" s="164"/>
      <c r="AW60" s="164"/>
      <c r="AX60" s="164"/>
      <c r="AY60" s="165"/>
      <c r="AZ60" s="165"/>
      <c r="BA60" s="567"/>
      <c r="BC60" s="62" t="s">
        <v>211</v>
      </c>
      <c r="BD60" s="63"/>
      <c r="BE60" s="70">
        <f>AR54-BE58</f>
        <v>59838.479999999996</v>
      </c>
      <c r="BF60" s="46"/>
      <c r="BG60" s="42"/>
      <c r="BH60" s="43"/>
    </row>
    <row r="61" spans="1:61" ht="15" customHeight="1" x14ac:dyDescent="0.25">
      <c r="A61" s="1"/>
      <c r="B61" s="140"/>
      <c r="C61" s="141"/>
      <c r="D61" s="141"/>
      <c r="E61" s="141"/>
      <c r="F61" s="141"/>
      <c r="G61" s="141"/>
      <c r="H61" s="209"/>
      <c r="I61" s="213"/>
      <c r="J61" s="211"/>
      <c r="K61" s="211"/>
      <c r="L61" s="211"/>
      <c r="M61" s="212"/>
      <c r="N61" s="14"/>
      <c r="O61" s="1"/>
      <c r="P61" s="1"/>
      <c r="Q61" s="1"/>
      <c r="R61" s="1"/>
      <c r="S61" s="1"/>
      <c r="T61" s="1"/>
      <c r="U61" s="1"/>
      <c r="V61" s="1"/>
      <c r="W61" s="1"/>
      <c r="X61" s="1"/>
      <c r="Y61" s="1"/>
      <c r="Z61" s="1"/>
      <c r="AA61" s="1"/>
      <c r="AB61" s="1"/>
      <c r="AC61" s="1"/>
      <c r="AD61" s="1"/>
      <c r="AE61" s="1"/>
      <c r="AF61" s="1"/>
      <c r="AG61" s="1"/>
      <c r="AH61" s="17"/>
      <c r="AI61" s="1"/>
      <c r="AJ61" s="590"/>
      <c r="AK61" s="135"/>
      <c r="AL61" s="135"/>
      <c r="AM61" s="135"/>
      <c r="AN61" s="135"/>
      <c r="AO61" s="135"/>
      <c r="AP61" s="135"/>
      <c r="AQ61" s="135"/>
      <c r="AR61" s="215"/>
      <c r="AS61" s="136"/>
      <c r="AT61" s="136"/>
      <c r="AU61" s="136"/>
      <c r="AV61" s="136"/>
      <c r="AW61" s="136"/>
      <c r="AX61" s="136"/>
      <c r="AY61" s="216"/>
      <c r="AZ61" s="216"/>
      <c r="BA61" s="577"/>
      <c r="BC61" s="49"/>
      <c r="BD61" s="50"/>
      <c r="BE61" s="20"/>
      <c r="BF61" s="46"/>
      <c r="BG61"/>
      <c r="BH61" s="43"/>
    </row>
    <row r="62" spans="1:61" ht="14.65" customHeight="1" x14ac:dyDescent="0.25">
      <c r="A62" s="1"/>
      <c r="B62" s="202" t="s">
        <v>25</v>
      </c>
      <c r="C62" s="203"/>
      <c r="D62" s="203"/>
      <c r="E62" s="203"/>
      <c r="F62" s="203"/>
      <c r="G62" s="203"/>
      <c r="H62" s="203"/>
      <c r="I62" s="220">
        <f>SUM(I52:M61)</f>
        <v>106538.48</v>
      </c>
      <c r="J62" s="221"/>
      <c r="K62" s="221"/>
      <c r="L62" s="221"/>
      <c r="M62" s="222"/>
      <c r="N62" s="14"/>
      <c r="O62" s="1"/>
      <c r="P62" s="1"/>
      <c r="Q62" s="1"/>
      <c r="R62" s="1"/>
      <c r="S62" s="1"/>
      <c r="T62" s="1"/>
      <c r="U62" s="1"/>
      <c r="V62" s="1"/>
      <c r="W62" s="1"/>
      <c r="X62" s="1"/>
      <c r="Y62" s="1"/>
      <c r="Z62" s="1"/>
      <c r="AA62" s="1"/>
      <c r="AB62" s="1"/>
      <c r="AC62" s="1"/>
      <c r="AD62" s="1"/>
      <c r="AE62" s="1"/>
      <c r="AF62" s="1"/>
      <c r="AG62" s="1"/>
      <c r="AH62" s="17"/>
      <c r="AI62" s="1"/>
      <c r="AJ62" s="590" t="s">
        <v>155</v>
      </c>
      <c r="AK62" s="135"/>
      <c r="AL62" s="135"/>
      <c r="AM62" s="135"/>
      <c r="AN62" s="135"/>
      <c r="AO62" s="135"/>
      <c r="AP62" s="135"/>
      <c r="AQ62" s="135"/>
      <c r="AR62" s="228">
        <f>IFERROR((AP35+AJ44),0)</f>
        <v>4910.58</v>
      </c>
      <c r="AS62" s="229"/>
      <c r="AT62" s="229"/>
      <c r="AU62" s="229"/>
      <c r="AV62" s="229"/>
      <c r="AW62" s="229"/>
      <c r="AX62" s="229"/>
      <c r="AY62" s="230"/>
      <c r="AZ62" s="230"/>
      <c r="BA62" s="572"/>
      <c r="BC62" s="49" t="s">
        <v>215</v>
      </c>
      <c r="BD62" s="50"/>
      <c r="BE62" s="20">
        <f>SUM(X40,BE52)</f>
        <v>1450000</v>
      </c>
      <c r="BF62" s="46"/>
      <c r="BG62"/>
    </row>
    <row r="63" spans="1:61" ht="15" customHeight="1" thickBot="1" x14ac:dyDescent="0.3">
      <c r="A63" s="1"/>
      <c r="B63" s="204"/>
      <c r="C63" s="205"/>
      <c r="D63" s="205"/>
      <c r="E63" s="205"/>
      <c r="F63" s="205"/>
      <c r="G63" s="205"/>
      <c r="H63" s="205"/>
      <c r="I63" s="223"/>
      <c r="J63" s="224"/>
      <c r="K63" s="224"/>
      <c r="L63" s="224"/>
      <c r="M63" s="225"/>
      <c r="N63" s="15"/>
      <c r="O63" s="12"/>
      <c r="P63" s="12"/>
      <c r="Q63" s="12"/>
      <c r="R63" s="12"/>
      <c r="S63" s="12"/>
      <c r="T63" s="12"/>
      <c r="U63" s="12"/>
      <c r="V63" s="12"/>
      <c r="W63" s="12"/>
      <c r="X63" s="12"/>
      <c r="Y63" s="12"/>
      <c r="Z63" s="12"/>
      <c r="AA63" s="12"/>
      <c r="AB63" s="12"/>
      <c r="AC63" s="12"/>
      <c r="AD63" s="12"/>
      <c r="AE63" s="12"/>
      <c r="AF63" s="12"/>
      <c r="AG63" s="12"/>
      <c r="AH63" s="18"/>
      <c r="AI63" s="1"/>
      <c r="AJ63" s="591"/>
      <c r="AK63" s="592"/>
      <c r="AL63" s="592"/>
      <c r="AM63" s="592"/>
      <c r="AN63" s="592"/>
      <c r="AO63" s="592"/>
      <c r="AP63" s="592"/>
      <c r="AQ63" s="592"/>
      <c r="AR63" s="573"/>
      <c r="AS63" s="574"/>
      <c r="AT63" s="574"/>
      <c r="AU63" s="574"/>
      <c r="AV63" s="574"/>
      <c r="AW63" s="574"/>
      <c r="AX63" s="574"/>
      <c r="AY63" s="575"/>
      <c r="AZ63" s="575"/>
      <c r="BA63" s="576"/>
      <c r="BC63" s="49" t="s">
        <v>213</v>
      </c>
      <c r="BD63" s="50"/>
      <c r="BE63" s="20">
        <f>SUM(X46,AV42,BE55,BE56)</f>
        <v>821100</v>
      </c>
      <c r="BF63" s="46"/>
      <c r="BG63"/>
    </row>
    <row r="64" spans="1:61"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35"/>
      <c r="AK64" s="135"/>
      <c r="AL64" s="135"/>
      <c r="AM64" s="135"/>
      <c r="AN64" s="135"/>
      <c r="AO64" s="135"/>
      <c r="AP64" s="135"/>
      <c r="AQ64" s="135"/>
      <c r="AR64" s="136"/>
      <c r="AS64" s="136"/>
      <c r="AT64" s="136"/>
      <c r="AU64" s="136"/>
      <c r="AV64" s="136"/>
      <c r="AW64" s="136"/>
      <c r="AX64" s="136"/>
      <c r="AY64" s="137"/>
      <c r="AZ64" s="137"/>
      <c r="BA64" s="137"/>
      <c r="BC64" s="45"/>
      <c r="BD64" s="50"/>
      <c r="BE64"/>
      <c r="BF64" s="46"/>
      <c r="BG64"/>
    </row>
    <row r="65" spans="1:59"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35"/>
      <c r="AK65" s="135"/>
      <c r="AL65" s="135"/>
      <c r="AM65" s="135"/>
      <c r="AN65" s="135"/>
      <c r="AO65" s="135"/>
      <c r="AP65" s="135"/>
      <c r="AQ65" s="135"/>
      <c r="AR65" s="136"/>
      <c r="AS65" s="136"/>
      <c r="AT65" s="136"/>
      <c r="AU65" s="136"/>
      <c r="AV65" s="136"/>
      <c r="AW65" s="136"/>
      <c r="AX65" s="136"/>
      <c r="AY65" s="137"/>
      <c r="AZ65" s="137"/>
      <c r="BA65" s="137"/>
      <c r="BC65" s="58" t="s">
        <v>210</v>
      </c>
      <c r="BD65" s="59"/>
      <c r="BE65" s="59">
        <f>SUM($AV$42,$X$46)/$X$40</f>
        <v>0.75771428571428567</v>
      </c>
      <c r="BF65" s="44"/>
      <c r="BG65"/>
    </row>
    <row r="66" spans="1:59" ht="14.65" customHeight="1" x14ac:dyDescent="0.25">
      <c r="A66" s="1"/>
      <c r="B66" s="595" t="s">
        <v>113</v>
      </c>
      <c r="C66" s="596"/>
      <c r="D66" s="597" t="s">
        <v>114</v>
      </c>
      <c r="E66" s="598"/>
      <c r="F66" s="598"/>
      <c r="G66" s="598"/>
      <c r="H66" s="598"/>
      <c r="I66" s="598"/>
      <c r="J66" s="598"/>
      <c r="K66" s="598"/>
      <c r="L66" s="598"/>
      <c r="M66" s="598"/>
      <c r="N66" s="598"/>
      <c r="O66" s="598"/>
      <c r="P66" s="598"/>
      <c r="Q66" s="598"/>
      <c r="R66" s="598"/>
      <c r="S66" s="598"/>
      <c r="T66" s="598"/>
      <c r="U66" s="598"/>
      <c r="V66" s="598"/>
      <c r="W66" s="598"/>
      <c r="X66" s="598"/>
      <c r="Y66" s="598"/>
      <c r="Z66" s="598"/>
      <c r="AA66" s="598"/>
      <c r="AB66" s="598"/>
      <c r="AC66" s="598"/>
      <c r="AD66" s="598"/>
      <c r="AE66" s="598"/>
      <c r="AF66" s="598"/>
      <c r="AG66" s="598"/>
      <c r="AH66" s="598"/>
      <c r="AI66" s="598"/>
      <c r="AJ66" s="598"/>
      <c r="AK66" s="598"/>
      <c r="AL66" s="598"/>
      <c r="AM66" s="598"/>
      <c r="AN66" s="598"/>
      <c r="AO66" s="598"/>
      <c r="AP66" s="598"/>
      <c r="AQ66" s="598"/>
      <c r="AR66" s="598"/>
      <c r="AS66" s="598"/>
      <c r="AT66" s="598"/>
      <c r="AU66" s="598"/>
      <c r="AV66" s="598"/>
      <c r="AW66" s="598"/>
      <c r="AX66" s="598"/>
      <c r="AY66" s="598"/>
      <c r="AZ66" s="598"/>
      <c r="BA66" s="599"/>
      <c r="BC66" s="53" t="s">
        <v>205</v>
      </c>
      <c r="BD66" s="50"/>
      <c r="BE66" s="50">
        <f>BE63/BE62</f>
        <v>0.56627586206896552</v>
      </c>
      <c r="BF66" s="46"/>
      <c r="BG66"/>
    </row>
    <row r="67" spans="1:59" ht="15" customHeight="1" thickBot="1" x14ac:dyDescent="0.3">
      <c r="A67" s="1"/>
      <c r="B67" s="581"/>
      <c r="C67" s="174"/>
      <c r="D67" s="177"/>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6"/>
      <c r="AR67" s="176"/>
      <c r="AS67" s="176"/>
      <c r="AT67" s="176"/>
      <c r="AU67" s="176"/>
      <c r="AV67" s="176"/>
      <c r="AW67" s="176"/>
      <c r="AX67" s="176"/>
      <c r="AY67" s="176"/>
      <c r="AZ67" s="176"/>
      <c r="BA67" s="600"/>
      <c r="BC67" s="54" t="s">
        <v>217</v>
      </c>
      <c r="BD67" s="55"/>
      <c r="BE67" s="56" t="str">
        <f>IF($BE$66&lt;$BE$65,"Security","PAS")</f>
        <v>Security</v>
      </c>
      <c r="BF67" s="57"/>
      <c r="BG67"/>
    </row>
    <row r="68" spans="1:59" ht="15" customHeight="1" x14ac:dyDescent="0.25">
      <c r="A68" s="1"/>
      <c r="B68" s="580" t="s">
        <v>121</v>
      </c>
      <c r="C68" s="161"/>
      <c r="D68" s="161"/>
      <c r="E68" s="161"/>
      <c r="F68" s="161"/>
      <c r="G68" s="161"/>
      <c r="H68" s="181" t="s">
        <v>116</v>
      </c>
      <c r="I68" s="182"/>
      <c r="J68" s="182"/>
      <c r="K68" s="182"/>
      <c r="L68" s="183"/>
      <c r="M68" s="160" t="s">
        <v>117</v>
      </c>
      <c r="N68" s="182"/>
      <c r="O68" s="182"/>
      <c r="P68" s="182"/>
      <c r="Q68" s="183"/>
      <c r="R68" s="160" t="s">
        <v>118</v>
      </c>
      <c r="S68" s="182"/>
      <c r="T68" s="182"/>
      <c r="U68" s="182"/>
      <c r="V68" s="183"/>
      <c r="W68" s="160" t="s">
        <v>123</v>
      </c>
      <c r="X68" s="182"/>
      <c r="Y68" s="182"/>
      <c r="Z68" s="182"/>
      <c r="AA68" s="183"/>
      <c r="AB68" s="160" t="s">
        <v>122</v>
      </c>
      <c r="AC68" s="182"/>
      <c r="AD68" s="182"/>
      <c r="AE68" s="182"/>
      <c r="AF68" s="183"/>
      <c r="AG68" s="160" t="s">
        <v>122</v>
      </c>
      <c r="AH68" s="161"/>
      <c r="AI68" s="161"/>
      <c r="AJ68" s="161"/>
      <c r="AK68" s="162"/>
      <c r="AL68" s="160" t="s">
        <v>125</v>
      </c>
      <c r="AM68" s="161"/>
      <c r="AN68" s="161"/>
      <c r="AO68" s="161"/>
      <c r="AP68" s="161"/>
      <c r="AQ68" s="150" t="s">
        <v>3</v>
      </c>
      <c r="AR68" s="188"/>
      <c r="AS68" s="188"/>
      <c r="AT68" s="188"/>
      <c r="AU68" s="188"/>
      <c r="AV68" s="188"/>
      <c r="AW68" s="188"/>
      <c r="AX68" s="188"/>
      <c r="AY68" s="188"/>
      <c r="AZ68" s="188"/>
      <c r="BA68" s="557"/>
      <c r="BC68"/>
      <c r="BD68" s="41"/>
      <c r="BE68" s="75">
        <f>X40*0.8</f>
        <v>560000</v>
      </c>
      <c r="BF68"/>
      <c r="BG68"/>
    </row>
    <row r="69" spans="1:59" ht="18.600000000000001" customHeight="1" thickBot="1" x14ac:dyDescent="0.3">
      <c r="A69" s="1"/>
      <c r="B69" s="581"/>
      <c r="C69" s="180"/>
      <c r="D69" s="180"/>
      <c r="E69" s="180"/>
      <c r="F69" s="180"/>
      <c r="G69" s="180"/>
      <c r="H69" s="184"/>
      <c r="I69" s="185"/>
      <c r="J69" s="185"/>
      <c r="K69" s="185"/>
      <c r="L69" s="186"/>
      <c r="M69" s="187"/>
      <c r="N69" s="185"/>
      <c r="O69" s="185"/>
      <c r="P69" s="185"/>
      <c r="Q69" s="186"/>
      <c r="R69" s="187"/>
      <c r="S69" s="185"/>
      <c r="T69" s="185"/>
      <c r="U69" s="185"/>
      <c r="V69" s="186"/>
      <c r="W69" s="187"/>
      <c r="X69" s="185"/>
      <c r="Y69" s="185"/>
      <c r="Z69" s="185"/>
      <c r="AA69" s="186"/>
      <c r="AB69" s="187"/>
      <c r="AC69" s="185"/>
      <c r="AD69" s="185"/>
      <c r="AE69" s="185"/>
      <c r="AF69" s="186"/>
      <c r="AG69" s="193" t="s">
        <v>124</v>
      </c>
      <c r="AH69" s="194"/>
      <c r="AI69" s="194"/>
      <c r="AJ69" s="194"/>
      <c r="AK69" s="195"/>
      <c r="AL69" s="149"/>
      <c r="AM69" s="141"/>
      <c r="AN69" s="141"/>
      <c r="AO69" s="141"/>
      <c r="AP69" s="141"/>
      <c r="AQ69" s="190"/>
      <c r="AR69" s="191"/>
      <c r="AS69" s="191"/>
      <c r="AT69" s="191"/>
      <c r="AU69" s="191"/>
      <c r="AV69" s="191"/>
      <c r="AW69" s="191"/>
      <c r="AX69" s="191"/>
      <c r="AY69" s="191"/>
      <c r="AZ69" s="191"/>
      <c r="BA69" s="558"/>
      <c r="BC69"/>
      <c r="BD69" s="41"/>
      <c r="BE69"/>
      <c r="BF69"/>
      <c r="BG69"/>
    </row>
    <row r="70" spans="1:59" ht="14.65" customHeight="1" thickBot="1" x14ac:dyDescent="0.3">
      <c r="A70" s="1"/>
      <c r="B70" s="580" t="s">
        <v>119</v>
      </c>
      <c r="C70" s="161"/>
      <c r="D70" s="161"/>
      <c r="E70" s="161"/>
      <c r="F70" s="161"/>
      <c r="G70" s="161"/>
      <c r="H70" s="142">
        <f>IFERROR((($J$44+1)*AP35),0)</f>
        <v>3465</v>
      </c>
      <c r="I70" s="143"/>
      <c r="J70" s="143"/>
      <c r="K70" s="143"/>
      <c r="L70" s="144"/>
      <c r="M70" s="142">
        <f>IFERROR((($J$44+1)*AJ44+(AV42)),0)</f>
        <v>41309.06</v>
      </c>
      <c r="N70" s="143"/>
      <c r="O70" s="143"/>
      <c r="P70" s="143"/>
      <c r="Q70" s="144"/>
      <c r="R70" s="142">
        <f>IFERROR((H70+M70+I52+I58+I60),0)</f>
        <v>111449.06</v>
      </c>
      <c r="S70" s="143"/>
      <c r="T70" s="143"/>
      <c r="U70" s="143"/>
      <c r="V70" s="144"/>
      <c r="W70" s="142">
        <f>IFERROR(($J$35+$H$70+($AJ$44*($J$44+1))+$I$60),0)</f>
        <v>64749.06</v>
      </c>
      <c r="X70" s="143"/>
      <c r="Y70" s="143"/>
      <c r="Z70" s="143"/>
      <c r="AA70" s="144"/>
      <c r="AB70" s="196">
        <f>IFERROR((AQ70/W70),0)</f>
        <v>1.0587171458550906</v>
      </c>
      <c r="AC70" s="197"/>
      <c r="AD70" s="197"/>
      <c r="AE70" s="197"/>
      <c r="AF70" s="198"/>
      <c r="AG70" s="196">
        <f>IFERROR(((AQ70/$W$70)/($J$44+1)*12),0)</f>
        <v>1.814943678608727</v>
      </c>
      <c r="AH70" s="197"/>
      <c r="AI70" s="197"/>
      <c r="AJ70" s="197"/>
      <c r="AK70" s="198"/>
      <c r="AL70" s="148">
        <f>IFERROR((R70/X40),0)</f>
        <v>0.15921294285714285</v>
      </c>
      <c r="AM70" s="139"/>
      <c r="AN70" s="139"/>
      <c r="AO70" s="139"/>
      <c r="AP70" s="139"/>
      <c r="AQ70" s="156">
        <f>IFERROR((X40-X42-$R$70),0)</f>
        <v>68550.94</v>
      </c>
      <c r="AR70" s="157"/>
      <c r="AS70" s="157"/>
      <c r="AT70" s="157"/>
      <c r="AU70" s="157"/>
      <c r="AV70" s="157"/>
      <c r="AW70" s="157"/>
      <c r="AX70" s="157"/>
      <c r="AY70" s="157"/>
      <c r="AZ70" s="157"/>
      <c r="BA70" s="563"/>
      <c r="BC70" s="75"/>
      <c r="BD70" s="41"/>
      <c r="BE70"/>
      <c r="BF70"/>
      <c r="BG70"/>
    </row>
    <row r="71" spans="1:59" ht="14.65" customHeight="1" thickBot="1" x14ac:dyDescent="0.3">
      <c r="A71" s="1"/>
      <c r="B71" s="589"/>
      <c r="C71" s="141"/>
      <c r="D71" s="141"/>
      <c r="E71" s="141"/>
      <c r="F71" s="141"/>
      <c r="G71" s="141"/>
      <c r="H71" s="145"/>
      <c r="I71" s="146"/>
      <c r="J71" s="146"/>
      <c r="K71" s="146"/>
      <c r="L71" s="147"/>
      <c r="M71" s="145"/>
      <c r="N71" s="146"/>
      <c r="O71" s="146"/>
      <c r="P71" s="146"/>
      <c r="Q71" s="147"/>
      <c r="R71" s="145"/>
      <c r="S71" s="146"/>
      <c r="T71" s="146"/>
      <c r="U71" s="146"/>
      <c r="V71" s="147"/>
      <c r="W71" s="145"/>
      <c r="X71" s="146"/>
      <c r="Y71" s="146"/>
      <c r="Z71" s="146"/>
      <c r="AA71" s="147"/>
      <c r="AB71" s="199"/>
      <c r="AC71" s="200"/>
      <c r="AD71" s="200"/>
      <c r="AE71" s="200"/>
      <c r="AF71" s="201"/>
      <c r="AG71" s="199"/>
      <c r="AH71" s="200"/>
      <c r="AI71" s="200"/>
      <c r="AJ71" s="200"/>
      <c r="AK71" s="201"/>
      <c r="AL71" s="149"/>
      <c r="AM71" s="141"/>
      <c r="AN71" s="141"/>
      <c r="AO71" s="141"/>
      <c r="AP71" s="141"/>
      <c r="AQ71" s="159"/>
      <c r="AR71" s="157"/>
      <c r="AS71" s="157"/>
      <c r="AT71" s="157"/>
      <c r="AU71" s="157"/>
      <c r="AV71" s="157"/>
      <c r="AW71" s="157"/>
      <c r="AX71" s="157"/>
      <c r="AY71" s="157"/>
      <c r="AZ71" s="157"/>
      <c r="BA71" s="563"/>
      <c r="BC71"/>
      <c r="BD71" s="41"/>
      <c r="BE71"/>
      <c r="BF71"/>
      <c r="BG71"/>
    </row>
    <row r="72" spans="1:59" ht="14.65" customHeight="1" thickBot="1" x14ac:dyDescent="0.3">
      <c r="A72" s="1"/>
      <c r="B72" s="582" t="s">
        <v>120</v>
      </c>
      <c r="C72" s="139"/>
      <c r="D72" s="139"/>
      <c r="E72" s="139"/>
      <c r="F72" s="139"/>
      <c r="G72" s="139"/>
      <c r="H72" s="142">
        <f>IFERROR((($J$44-1)*AP35),0)</f>
        <v>2475</v>
      </c>
      <c r="I72" s="143"/>
      <c r="J72" s="143"/>
      <c r="K72" s="143"/>
      <c r="L72" s="144"/>
      <c r="M72" s="142">
        <f>IFERROR((($J$44-1)*AJ44+(AV42)),0)</f>
        <v>32477.9</v>
      </c>
      <c r="N72" s="143"/>
      <c r="O72" s="143"/>
      <c r="P72" s="143"/>
      <c r="Q72" s="144"/>
      <c r="R72" s="142">
        <f>IFERROR((H72+M72+I52+I58+I60),0)</f>
        <v>101627.9</v>
      </c>
      <c r="S72" s="143"/>
      <c r="T72" s="143"/>
      <c r="U72" s="143"/>
      <c r="V72" s="144"/>
      <c r="W72" s="142">
        <f>IFERROR(($J$35+$H$70+($AJ$44*($J$44-1))+$I$60),0)</f>
        <v>55917.9</v>
      </c>
      <c r="X72" s="143"/>
      <c r="Y72" s="143"/>
      <c r="Z72" s="143"/>
      <c r="AA72" s="144"/>
      <c r="AB72" s="196">
        <f>IFERROR((AQ72/W72),0)</f>
        <v>1.4015565677537962</v>
      </c>
      <c r="AC72" s="197"/>
      <c r="AD72" s="197"/>
      <c r="AE72" s="197"/>
      <c r="AF72" s="198"/>
      <c r="AG72" s="196">
        <f>IFERROR(((AQ72/$W$72)/($J$44-1)*12),0)</f>
        <v>3.3637357626091107</v>
      </c>
      <c r="AH72" s="197"/>
      <c r="AI72" s="197"/>
      <c r="AJ72" s="197"/>
      <c r="AK72" s="198"/>
      <c r="AL72" s="148">
        <f>IFERROR((R72/X40),0)</f>
        <v>0.14518271428571428</v>
      </c>
      <c r="AM72" s="139"/>
      <c r="AN72" s="139"/>
      <c r="AO72" s="139"/>
      <c r="AP72" s="139"/>
      <c r="AQ72" s="156">
        <f>IFERROR((X40-X42-$R$72),0)</f>
        <v>78372.100000000006</v>
      </c>
      <c r="AR72" s="157"/>
      <c r="AS72" s="157"/>
      <c r="AT72" s="157"/>
      <c r="AU72" s="157"/>
      <c r="AV72" s="157"/>
      <c r="AW72" s="157"/>
      <c r="AX72" s="157"/>
      <c r="AY72" s="157"/>
      <c r="AZ72" s="157"/>
      <c r="BA72" s="563"/>
      <c r="BC72"/>
      <c r="BD72" s="41"/>
      <c r="BE72"/>
      <c r="BF72"/>
      <c r="BG72"/>
    </row>
    <row r="73" spans="1:59" ht="14.65" customHeight="1" thickBot="1" x14ac:dyDescent="0.3">
      <c r="A73" s="1"/>
      <c r="B73" s="583"/>
      <c r="C73" s="584"/>
      <c r="D73" s="584"/>
      <c r="E73" s="584"/>
      <c r="F73" s="584"/>
      <c r="G73" s="584"/>
      <c r="H73" s="569"/>
      <c r="I73" s="570"/>
      <c r="J73" s="570"/>
      <c r="K73" s="570"/>
      <c r="L73" s="571"/>
      <c r="M73" s="569"/>
      <c r="N73" s="570"/>
      <c r="O73" s="570"/>
      <c r="P73" s="570"/>
      <c r="Q73" s="571"/>
      <c r="R73" s="569"/>
      <c r="S73" s="570"/>
      <c r="T73" s="570"/>
      <c r="U73" s="570"/>
      <c r="V73" s="571"/>
      <c r="W73" s="569"/>
      <c r="X73" s="570"/>
      <c r="Y73" s="570"/>
      <c r="Z73" s="570"/>
      <c r="AA73" s="571"/>
      <c r="AB73" s="586"/>
      <c r="AC73" s="587"/>
      <c r="AD73" s="587"/>
      <c r="AE73" s="587"/>
      <c r="AF73" s="588"/>
      <c r="AG73" s="586"/>
      <c r="AH73" s="587"/>
      <c r="AI73" s="587"/>
      <c r="AJ73" s="587"/>
      <c r="AK73" s="588"/>
      <c r="AL73" s="585"/>
      <c r="AM73" s="584"/>
      <c r="AN73" s="584"/>
      <c r="AO73" s="584"/>
      <c r="AP73" s="584"/>
      <c r="AQ73" s="564"/>
      <c r="AR73" s="565"/>
      <c r="AS73" s="565"/>
      <c r="AT73" s="565"/>
      <c r="AU73" s="565"/>
      <c r="AV73" s="565"/>
      <c r="AW73" s="565"/>
      <c r="AX73" s="565"/>
      <c r="AY73" s="565"/>
      <c r="AZ73" s="565"/>
      <c r="BA73" s="566"/>
      <c r="BC73"/>
      <c r="BD73" s="41"/>
      <c r="BE73"/>
      <c r="BF73"/>
      <c r="BG73"/>
    </row>
    <row r="74" spans="1:59" s="1" customFormat="1" x14ac:dyDescent="0.25"/>
    <row r="75" spans="1:59" s="1" customFormat="1" x14ac:dyDescent="0.25">
      <c r="B75" s="27" t="s">
        <v>156</v>
      </c>
      <c r="K75" s="21"/>
      <c r="L75" s="21"/>
    </row>
    <row r="76" spans="1:59" s="1" customFormat="1" x14ac:dyDescent="0.25"/>
    <row r="77" spans="1:59" s="1" customFormat="1" x14ac:dyDescent="0.25"/>
    <row r="78" spans="1:59" s="1" customFormat="1" x14ac:dyDescent="0.25"/>
    <row r="79" spans="1:59" s="1" customFormat="1" x14ac:dyDescent="0.25"/>
    <row r="80" spans="1:59" s="1" customFormat="1" x14ac:dyDescent="0.25"/>
    <row r="81" spans="60:60" s="1" customFormat="1" x14ac:dyDescent="0.25"/>
    <row r="82" spans="60:60" s="1" customFormat="1" x14ac:dyDescent="0.25"/>
    <row r="83" spans="60:60" s="1" customFormat="1" x14ac:dyDescent="0.25"/>
    <row r="84" spans="60:60" s="1" customFormat="1" x14ac:dyDescent="0.25"/>
    <row r="85" spans="60:60" s="1" customFormat="1" x14ac:dyDescent="0.25"/>
    <row r="86" spans="60:60" s="1" customFormat="1" x14ac:dyDescent="0.25"/>
    <row r="87" spans="60:60" s="1" customFormat="1" x14ac:dyDescent="0.25"/>
    <row r="88" spans="60:60" s="1" customFormat="1" x14ac:dyDescent="0.25"/>
    <row r="89" spans="60:60" s="1" customFormat="1" x14ac:dyDescent="0.25"/>
    <row r="90" spans="60:60" s="1" customFormat="1" x14ac:dyDescent="0.25"/>
    <row r="91" spans="60:60" s="1" customFormat="1" x14ac:dyDescent="0.25"/>
    <row r="92" spans="60:60" s="1" customFormat="1" x14ac:dyDescent="0.25">
      <c r="BH92"/>
    </row>
  </sheetData>
  <sheetProtection selectLockedCells="1"/>
  <dataConsolidate/>
  <mergeCells count="254">
    <mergeCell ref="R22:S23"/>
    <mergeCell ref="T22:AF23"/>
    <mergeCell ref="AH22:AI23"/>
    <mergeCell ref="AJ22:BA23"/>
    <mergeCell ref="A1:BA2"/>
    <mergeCell ref="A3:BA4"/>
    <mergeCell ref="B6:BA7"/>
    <mergeCell ref="B10:AA11"/>
    <mergeCell ref="AC10:AD11"/>
    <mergeCell ref="AE10:BA11"/>
    <mergeCell ref="B18:F18"/>
    <mergeCell ref="G18:N18"/>
    <mergeCell ref="O18:R18"/>
    <mergeCell ref="S18:AA18"/>
    <mergeCell ref="AC18:AJ18"/>
    <mergeCell ref="AK18:BA18"/>
    <mergeCell ref="AC15:AJ15"/>
    <mergeCell ref="AK15:BA15"/>
    <mergeCell ref="B12:F12"/>
    <mergeCell ref="G12:AA12"/>
    <mergeCell ref="AC12:AJ12"/>
    <mergeCell ref="AK12:BA12"/>
    <mergeCell ref="AC13:AJ13"/>
    <mergeCell ref="AK13:BA13"/>
    <mergeCell ref="B13:F13"/>
    <mergeCell ref="G13:AA13"/>
    <mergeCell ref="B17:F17"/>
    <mergeCell ref="G17:N17"/>
    <mergeCell ref="O17:R17"/>
    <mergeCell ref="S17:AA17"/>
    <mergeCell ref="AC17:AJ17"/>
    <mergeCell ref="AK17:BA17"/>
    <mergeCell ref="B16:F16"/>
    <mergeCell ref="G16:AA16"/>
    <mergeCell ref="B14:F14"/>
    <mergeCell ref="G14:AA14"/>
    <mergeCell ref="AC14:AJ14"/>
    <mergeCell ref="AK14:BA14"/>
    <mergeCell ref="B15:F15"/>
    <mergeCell ref="G15:AA15"/>
    <mergeCell ref="AC16:AJ16"/>
    <mergeCell ref="AK16:BA16"/>
    <mergeCell ref="B24:I24"/>
    <mergeCell ref="J24:P24"/>
    <mergeCell ref="R24:Y24"/>
    <mergeCell ref="Z24:AF24"/>
    <mergeCell ref="AH24:AO24"/>
    <mergeCell ref="AP24:AS24"/>
    <mergeCell ref="AT25:AW25"/>
    <mergeCell ref="AX25:BA25"/>
    <mergeCell ref="B19:F19"/>
    <mergeCell ref="G19:N19"/>
    <mergeCell ref="O19:R19"/>
    <mergeCell ref="S19:AA19"/>
    <mergeCell ref="AC19:AJ19"/>
    <mergeCell ref="AK19:BA19"/>
    <mergeCell ref="AT24:AW24"/>
    <mergeCell ref="AX24:BA24"/>
    <mergeCell ref="B25:I25"/>
    <mergeCell ref="J25:P25"/>
    <mergeCell ref="R25:Y25"/>
    <mergeCell ref="Z25:AF25"/>
    <mergeCell ref="AH25:AO25"/>
    <mergeCell ref="AP25:AS25"/>
    <mergeCell ref="B22:C23"/>
    <mergeCell ref="D22:P23"/>
    <mergeCell ref="R27:Y27"/>
    <mergeCell ref="Z27:AF27"/>
    <mergeCell ref="AH27:AO27"/>
    <mergeCell ref="AP27:AS27"/>
    <mergeCell ref="AT26:AW26"/>
    <mergeCell ref="AX26:BA26"/>
    <mergeCell ref="AT27:AW27"/>
    <mergeCell ref="AX27:BA27"/>
    <mergeCell ref="B26:I26"/>
    <mergeCell ref="J26:P26"/>
    <mergeCell ref="R26:Y26"/>
    <mergeCell ref="Z26:AF26"/>
    <mergeCell ref="AH26:AO26"/>
    <mergeCell ref="AP26:AS26"/>
    <mergeCell ref="B27:I27"/>
    <mergeCell ref="J27:P27"/>
    <mergeCell ref="AT28:AW28"/>
    <mergeCell ref="AX28:BA28"/>
    <mergeCell ref="B29:I29"/>
    <mergeCell ref="J29:P29"/>
    <mergeCell ref="R29:Y29"/>
    <mergeCell ref="Z29:AF29"/>
    <mergeCell ref="AH29:AO29"/>
    <mergeCell ref="AP29:AS29"/>
    <mergeCell ref="AT29:AW29"/>
    <mergeCell ref="AX29:BA29"/>
    <mergeCell ref="B28:I28"/>
    <mergeCell ref="J28:P28"/>
    <mergeCell ref="R28:Y28"/>
    <mergeCell ref="Z28:AF28"/>
    <mergeCell ref="AH28:AO28"/>
    <mergeCell ref="AP28:AS28"/>
    <mergeCell ref="AT30:AW30"/>
    <mergeCell ref="AX30:BA30"/>
    <mergeCell ref="B31:I31"/>
    <mergeCell ref="J31:P31"/>
    <mergeCell ref="R31:Y31"/>
    <mergeCell ref="Z31:AF31"/>
    <mergeCell ref="AH31:AO31"/>
    <mergeCell ref="AP31:AS31"/>
    <mergeCell ref="AT31:AW31"/>
    <mergeCell ref="AX31:BA31"/>
    <mergeCell ref="B30:I30"/>
    <mergeCell ref="J30:P30"/>
    <mergeCell ref="R30:Y30"/>
    <mergeCell ref="Z30:AF30"/>
    <mergeCell ref="AH30:AO30"/>
    <mergeCell ref="AP30:AS30"/>
    <mergeCell ref="AT32:AW32"/>
    <mergeCell ref="AX32:BA32"/>
    <mergeCell ref="B33:I33"/>
    <mergeCell ref="J33:P33"/>
    <mergeCell ref="R33:Y33"/>
    <mergeCell ref="Z33:AF33"/>
    <mergeCell ref="AH33:AO33"/>
    <mergeCell ref="AP33:AS33"/>
    <mergeCell ref="AT33:AW33"/>
    <mergeCell ref="AX33:BA33"/>
    <mergeCell ref="B32:I32"/>
    <mergeCell ref="J32:P32"/>
    <mergeCell ref="R32:Y32"/>
    <mergeCell ref="Z32:AF32"/>
    <mergeCell ref="AH32:AO32"/>
    <mergeCell ref="AP32:AS32"/>
    <mergeCell ref="AT34:AW34"/>
    <mergeCell ref="AX34:BA34"/>
    <mergeCell ref="B35:I35"/>
    <mergeCell ref="J35:P35"/>
    <mergeCell ref="R35:Y35"/>
    <mergeCell ref="Z35:AF35"/>
    <mergeCell ref="AH35:AO35"/>
    <mergeCell ref="AP35:AS35"/>
    <mergeCell ref="AT35:AW35"/>
    <mergeCell ref="AX35:BA35"/>
    <mergeCell ref="B34:I34"/>
    <mergeCell ref="J34:P34"/>
    <mergeCell ref="R34:Y34"/>
    <mergeCell ref="Z34:AF34"/>
    <mergeCell ref="AH34:AO34"/>
    <mergeCell ref="AP34:AS34"/>
    <mergeCell ref="B38:C39"/>
    <mergeCell ref="D38:P39"/>
    <mergeCell ref="R38:S39"/>
    <mergeCell ref="T38:BA39"/>
    <mergeCell ref="B40:I41"/>
    <mergeCell ref="J40:P41"/>
    <mergeCell ref="R40:W41"/>
    <mergeCell ref="X40:AC41"/>
    <mergeCell ref="AD40:AI40"/>
    <mergeCell ref="AJ40:AO41"/>
    <mergeCell ref="AP40:AU41"/>
    <mergeCell ref="AV40:BA41"/>
    <mergeCell ref="AD41:AF41"/>
    <mergeCell ref="AG41:AI41"/>
    <mergeCell ref="B44:I45"/>
    <mergeCell ref="J44:P45"/>
    <mergeCell ref="B42:I43"/>
    <mergeCell ref="J42:P43"/>
    <mergeCell ref="R42:W43"/>
    <mergeCell ref="X42:AC43"/>
    <mergeCell ref="AD42:AI43"/>
    <mergeCell ref="AJ42:AO43"/>
    <mergeCell ref="AP42:AU42"/>
    <mergeCell ref="B46:I47"/>
    <mergeCell ref="J46:P47"/>
    <mergeCell ref="AJ50:AK51"/>
    <mergeCell ref="B50:C51"/>
    <mergeCell ref="D50:AH51"/>
    <mergeCell ref="R46:W47"/>
    <mergeCell ref="X46:AC47"/>
    <mergeCell ref="AD46:AI47"/>
    <mergeCell ref="AJ46:AO47"/>
    <mergeCell ref="AL50:BA51"/>
    <mergeCell ref="R48:V49"/>
    <mergeCell ref="AJ48:AO48"/>
    <mergeCell ref="AJ49:AO49"/>
    <mergeCell ref="AD48:AH49"/>
    <mergeCell ref="B62:H63"/>
    <mergeCell ref="B60:H61"/>
    <mergeCell ref="I60:M61"/>
    <mergeCell ref="AJ60:AQ61"/>
    <mergeCell ref="I62:M63"/>
    <mergeCell ref="AJ62:AQ63"/>
    <mergeCell ref="AJ52:AQ53"/>
    <mergeCell ref="B66:C67"/>
    <mergeCell ref="D66:BA67"/>
    <mergeCell ref="B58:H59"/>
    <mergeCell ref="I58:M59"/>
    <mergeCell ref="AJ58:AQ59"/>
    <mergeCell ref="AR58:BA59"/>
    <mergeCell ref="AJ56:AQ57"/>
    <mergeCell ref="B54:H55"/>
    <mergeCell ref="I54:M55"/>
    <mergeCell ref="AJ54:AQ55"/>
    <mergeCell ref="AR54:BA55"/>
    <mergeCell ref="B56:H57"/>
    <mergeCell ref="I56:M57"/>
    <mergeCell ref="B52:H53"/>
    <mergeCell ref="I52:M53"/>
    <mergeCell ref="AR52:BA53"/>
    <mergeCell ref="B68:G69"/>
    <mergeCell ref="H68:L69"/>
    <mergeCell ref="M68:Q69"/>
    <mergeCell ref="AG70:AK71"/>
    <mergeCell ref="AJ64:AQ65"/>
    <mergeCell ref="AR64:BA65"/>
    <mergeCell ref="B72:G73"/>
    <mergeCell ref="H72:L73"/>
    <mergeCell ref="M72:Q73"/>
    <mergeCell ref="R72:V73"/>
    <mergeCell ref="AL72:AP73"/>
    <mergeCell ref="AL70:AP71"/>
    <mergeCell ref="AQ70:BA71"/>
    <mergeCell ref="AG69:AK69"/>
    <mergeCell ref="AB72:AF73"/>
    <mergeCell ref="AG72:AK73"/>
    <mergeCell ref="B70:G71"/>
    <mergeCell ref="H70:L71"/>
    <mergeCell ref="M70:Q71"/>
    <mergeCell ref="R70:V71"/>
    <mergeCell ref="W70:AA71"/>
    <mergeCell ref="AB70:AF71"/>
    <mergeCell ref="R68:V69"/>
    <mergeCell ref="W68:AA69"/>
    <mergeCell ref="BC40:BD40"/>
    <mergeCell ref="AB68:AF69"/>
    <mergeCell ref="AQ68:BA69"/>
    <mergeCell ref="X48:AC49"/>
    <mergeCell ref="BC51:BE51"/>
    <mergeCell ref="AQ72:BA73"/>
    <mergeCell ref="AG68:AK68"/>
    <mergeCell ref="AL68:AP69"/>
    <mergeCell ref="AR56:BA57"/>
    <mergeCell ref="W72:AA73"/>
    <mergeCell ref="AR62:BA63"/>
    <mergeCell ref="AR60:BA61"/>
    <mergeCell ref="AP46:AU47"/>
    <mergeCell ref="AV46:BA47"/>
    <mergeCell ref="AV42:BA43"/>
    <mergeCell ref="AP43:AR43"/>
    <mergeCell ref="AS43:AU43"/>
    <mergeCell ref="R44:W45"/>
    <mergeCell ref="X44:AC45"/>
    <mergeCell ref="AD44:AI45"/>
    <mergeCell ref="AJ44:AO45"/>
    <mergeCell ref="AP44:AU45"/>
    <mergeCell ref="AV44:BA45"/>
    <mergeCell ref="BC50:BF50"/>
  </mergeCells>
  <conditionalFormatting sqref="B33:I33">
    <cfRule type="expression" dxfId="11" priority="9">
      <formula>$B$32="Other:"</formula>
    </cfRule>
  </conditionalFormatting>
  <conditionalFormatting sqref="B34:I34">
    <cfRule type="expression" dxfId="10" priority="8">
      <formula>$B$33="Other:"</formula>
    </cfRule>
  </conditionalFormatting>
  <conditionalFormatting sqref="R31:Y34">
    <cfRule type="expression" dxfId="9" priority="1">
      <formula>$R$32="Other:"</formula>
    </cfRule>
  </conditionalFormatting>
  <conditionalFormatting sqref="AH33:AO34">
    <cfRule type="expression" dxfId="8" priority="5">
      <formula>$AH$33="Other:"</formula>
    </cfRule>
  </conditionalFormatting>
  <conditionalFormatting sqref="AR52">
    <cfRule type="cellIs" dxfId="7" priority="6" operator="greaterThanOrEqual">
      <formula>0</formula>
    </cfRule>
    <cfRule type="cellIs" dxfId="6" priority="7" operator="lessThan">
      <formula>0</formula>
    </cfRule>
  </conditionalFormatting>
  <dataValidations count="2">
    <dataValidation type="list" allowBlank="1" showInputMessage="1" sqref="J40:P43" xr:uid="{00000000-0002-0000-0300-000001000000}">
      <formula1>"0,1,2,3,4,5,6"</formula1>
    </dataValidation>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00000000-0002-0000-0300-000000000000}"/>
  </dataValidations>
  <pageMargins left="0.7" right="0.7" top="0.75" bottom="0.75" header="0.3" footer="0.3"/>
  <pageSetup scale="52" fitToHeight="0"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F91F8-7E9A-40FE-BC5D-E2BA5827EB21}">
  <sheetPr>
    <pageSetUpPr fitToPage="1"/>
  </sheetPr>
  <dimension ref="A1:BZ92"/>
  <sheetViews>
    <sheetView tabSelected="1" zoomScale="90" zoomScaleNormal="90" workbookViewId="0">
      <selection activeCell="B10" sqref="B10:AA11"/>
    </sheetView>
  </sheetViews>
  <sheetFormatPr defaultRowHeight="15" x14ac:dyDescent="0.25"/>
  <cols>
    <col min="1" max="1" width="1.42578125" customWidth="1"/>
    <col min="2" max="53" width="3.28515625" customWidth="1"/>
    <col min="54" max="54" width="1.28515625" customWidth="1"/>
    <col min="55" max="55" width="51.28515625" style="1" customWidth="1"/>
    <col min="56" max="56" width="12.28515625" style="1" customWidth="1"/>
    <col min="57" max="57" width="16.7109375" style="1" customWidth="1"/>
    <col min="58" max="58" width="9.5703125" style="1" customWidth="1"/>
    <col min="59" max="59" width="1.42578125" style="1" customWidth="1"/>
    <col min="60" max="60" width="27.140625" customWidth="1"/>
    <col min="61" max="61" width="11.42578125" bestFit="1" customWidth="1"/>
  </cols>
  <sheetData>
    <row r="1" spans="1:67" x14ac:dyDescent="0.25">
      <c r="A1" s="128" t="s">
        <v>167</v>
      </c>
      <c r="B1" s="515"/>
      <c r="C1" s="515"/>
      <c r="D1" s="515"/>
      <c r="E1" s="515"/>
      <c r="F1" s="515"/>
      <c r="G1" s="515"/>
      <c r="H1" s="515"/>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216"/>
      <c r="BA1" s="216"/>
      <c r="BC1"/>
      <c r="BD1"/>
      <c r="BE1"/>
      <c r="BF1"/>
      <c r="BG1"/>
      <c r="BK1" s="1"/>
      <c r="BL1" s="1"/>
      <c r="BO1" s="82"/>
    </row>
    <row r="2" spans="1:67" x14ac:dyDescent="0.25">
      <c r="A2" s="515"/>
      <c r="B2" s="515"/>
      <c r="C2" s="515"/>
      <c r="D2" s="515"/>
      <c r="E2" s="515"/>
      <c r="F2" s="515"/>
      <c r="G2" s="515"/>
      <c r="H2" s="515"/>
      <c r="I2" s="216"/>
      <c r="J2" s="216"/>
      <c r="K2" s="216"/>
      <c r="L2" s="216"/>
      <c r="M2" s="216"/>
      <c r="N2" s="216"/>
      <c r="O2" s="216"/>
      <c r="P2" s="216"/>
      <c r="Q2" s="216"/>
      <c r="R2" s="216"/>
      <c r="S2" s="216"/>
      <c r="T2" s="216"/>
      <c r="U2" s="216"/>
      <c r="V2" s="216"/>
      <c r="W2" s="216"/>
      <c r="X2" s="216"/>
      <c r="Y2" s="216"/>
      <c r="Z2" s="216"/>
      <c r="AA2" s="216"/>
      <c r="AB2" s="216"/>
      <c r="AC2" s="216"/>
      <c r="AD2" s="216"/>
      <c r="AE2" s="216"/>
      <c r="AF2" s="216"/>
      <c r="AG2" s="216"/>
      <c r="AH2" s="216"/>
      <c r="AI2" s="216"/>
      <c r="AJ2" s="216"/>
      <c r="AK2" s="216"/>
      <c r="AL2" s="216"/>
      <c r="AM2" s="216"/>
      <c r="AN2" s="216"/>
      <c r="AO2" s="216"/>
      <c r="AP2" s="216"/>
      <c r="AQ2" s="216"/>
      <c r="AR2" s="216"/>
      <c r="AS2" s="216"/>
      <c r="AT2" s="216"/>
      <c r="AU2" s="216"/>
      <c r="AV2" s="216"/>
      <c r="AW2" s="216"/>
      <c r="AX2" s="216"/>
      <c r="AY2" s="216"/>
      <c r="AZ2" s="216"/>
      <c r="BA2" s="216"/>
      <c r="BC2"/>
      <c r="BD2"/>
      <c r="BE2"/>
      <c r="BF2"/>
      <c r="BG2"/>
      <c r="BK2" s="1"/>
      <c r="BL2" s="1"/>
      <c r="BO2" s="82"/>
    </row>
    <row r="3" spans="1:67" x14ac:dyDescent="0.25">
      <c r="A3" s="516" t="s">
        <v>4</v>
      </c>
      <c r="B3" s="517"/>
      <c r="C3" s="517"/>
      <c r="D3" s="517"/>
      <c r="E3" s="517"/>
      <c r="F3" s="517"/>
      <c r="G3" s="517"/>
      <c r="H3" s="517"/>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6"/>
      <c r="AS3" s="216"/>
      <c r="AT3" s="216"/>
      <c r="AU3" s="216"/>
      <c r="AV3" s="216"/>
      <c r="AW3" s="216"/>
      <c r="AX3" s="216"/>
      <c r="AY3" s="216"/>
      <c r="AZ3" s="216"/>
      <c r="BA3" s="216"/>
      <c r="BC3"/>
      <c r="BD3"/>
      <c r="BE3"/>
      <c r="BF3"/>
      <c r="BG3"/>
      <c r="BK3" s="1"/>
      <c r="BL3" s="1"/>
      <c r="BO3" s="82"/>
    </row>
    <row r="4" spans="1:67" x14ac:dyDescent="0.25">
      <c r="A4" s="517"/>
      <c r="B4" s="517"/>
      <c r="C4" s="517"/>
      <c r="D4" s="517"/>
      <c r="E4" s="517"/>
      <c r="F4" s="517"/>
      <c r="G4" s="517"/>
      <c r="H4" s="517"/>
      <c r="I4" s="216"/>
      <c r="J4" s="216"/>
      <c r="K4" s="216"/>
      <c r="L4" s="216"/>
      <c r="M4" s="216"/>
      <c r="N4" s="216"/>
      <c r="O4" s="216"/>
      <c r="P4" s="216"/>
      <c r="Q4" s="216"/>
      <c r="R4" s="216"/>
      <c r="S4" s="216"/>
      <c r="T4" s="216"/>
      <c r="U4" s="216"/>
      <c r="V4" s="216"/>
      <c r="W4" s="216"/>
      <c r="X4" s="216"/>
      <c r="Y4" s="216"/>
      <c r="Z4" s="216"/>
      <c r="AA4" s="216"/>
      <c r="AB4" s="216"/>
      <c r="AC4" s="216"/>
      <c r="AD4" s="216"/>
      <c r="AE4" s="216"/>
      <c r="AF4" s="216"/>
      <c r="AG4" s="216"/>
      <c r="AH4" s="216"/>
      <c r="AI4" s="216"/>
      <c r="AJ4" s="216"/>
      <c r="AK4" s="216"/>
      <c r="AL4" s="216"/>
      <c r="AM4" s="216"/>
      <c r="AN4" s="216"/>
      <c r="AO4" s="216"/>
      <c r="AP4" s="216"/>
      <c r="AQ4" s="216"/>
      <c r="AR4" s="216"/>
      <c r="AS4" s="216"/>
      <c r="AT4" s="216"/>
      <c r="AU4" s="216"/>
      <c r="AV4" s="216"/>
      <c r="AW4" s="216"/>
      <c r="AX4" s="216"/>
      <c r="AY4" s="216"/>
      <c r="AZ4" s="216"/>
      <c r="BA4" s="216"/>
      <c r="BC4"/>
      <c r="BD4"/>
      <c r="BE4"/>
      <c r="BF4"/>
      <c r="BG4"/>
      <c r="BK4" s="1"/>
      <c r="BL4" s="1"/>
      <c r="BO4" s="82"/>
    </row>
    <row r="5" spans="1:67"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C5"/>
      <c r="BD5"/>
      <c r="BE5"/>
      <c r="BF5"/>
      <c r="BG5"/>
      <c r="BK5" s="1"/>
      <c r="BL5" s="1"/>
      <c r="BO5" s="82"/>
    </row>
    <row r="6" spans="1:67" x14ac:dyDescent="0.25">
      <c r="A6" s="1"/>
      <c r="B6" s="518" t="s">
        <v>148</v>
      </c>
      <c r="C6" s="519"/>
      <c r="D6" s="519"/>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9"/>
      <c r="AI6" s="519"/>
      <c r="AJ6" s="519"/>
      <c r="AK6" s="519"/>
      <c r="AL6" s="519"/>
      <c r="AM6" s="519"/>
      <c r="AN6" s="519"/>
      <c r="AO6" s="519"/>
      <c r="AP6" s="519"/>
      <c r="AQ6" s="519"/>
      <c r="AR6" s="519"/>
      <c r="AS6" s="519"/>
      <c r="AT6" s="519"/>
      <c r="AU6" s="519"/>
      <c r="AV6" s="519"/>
      <c r="AW6" s="519"/>
      <c r="AX6" s="519"/>
      <c r="AY6" s="519"/>
      <c r="AZ6" s="519"/>
      <c r="BA6" s="520"/>
      <c r="BC6"/>
      <c r="BD6"/>
      <c r="BE6"/>
      <c r="BF6"/>
      <c r="BG6"/>
      <c r="BK6" s="1"/>
      <c r="BL6" s="1"/>
      <c r="BO6" s="82"/>
    </row>
    <row r="7" spans="1:67" x14ac:dyDescent="0.25">
      <c r="A7" s="1"/>
      <c r="B7" s="521"/>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c r="AJ7" s="522"/>
      <c r="AK7" s="522"/>
      <c r="AL7" s="522"/>
      <c r="AM7" s="522"/>
      <c r="AN7" s="522"/>
      <c r="AO7" s="522"/>
      <c r="AP7" s="522"/>
      <c r="AQ7" s="522"/>
      <c r="AR7" s="522"/>
      <c r="AS7" s="522"/>
      <c r="AT7" s="522"/>
      <c r="AU7" s="522"/>
      <c r="AV7" s="522"/>
      <c r="AW7" s="522"/>
      <c r="AX7" s="522"/>
      <c r="AY7" s="522"/>
      <c r="AZ7" s="522"/>
      <c r="BA7" s="523"/>
      <c r="BC7"/>
      <c r="BD7"/>
      <c r="BE7"/>
      <c r="BF7"/>
      <c r="BG7"/>
      <c r="BK7" s="1"/>
      <c r="BL7" s="1"/>
      <c r="BO7" s="82"/>
    </row>
    <row r="8" spans="1:67" x14ac:dyDescent="0.25">
      <c r="A8" s="1"/>
      <c r="B8" s="1"/>
      <c r="C8" s="1"/>
      <c r="D8" s="1"/>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C8"/>
      <c r="BD8"/>
      <c r="BE8"/>
      <c r="BF8"/>
      <c r="BG8"/>
      <c r="BK8" s="1"/>
      <c r="BL8" s="1"/>
      <c r="BO8" s="82"/>
    </row>
    <row r="9" spans="1:67" ht="15.75" thickBot="1" x14ac:dyDescent="0.3">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C9"/>
      <c r="BD9"/>
      <c r="BE9"/>
      <c r="BF9"/>
      <c r="BG9"/>
      <c r="BK9" s="1"/>
      <c r="BL9" s="1"/>
      <c r="BO9" s="82"/>
    </row>
    <row r="10" spans="1:67" x14ac:dyDescent="0.25">
      <c r="A10" s="1"/>
      <c r="B10" s="524" t="s">
        <v>221</v>
      </c>
      <c r="C10" s="525"/>
      <c r="D10" s="525"/>
      <c r="E10" s="525"/>
      <c r="F10" s="525"/>
      <c r="G10" s="525"/>
      <c r="H10" s="525"/>
      <c r="I10" s="525"/>
      <c r="J10" s="525"/>
      <c r="K10" s="525"/>
      <c r="L10" s="525"/>
      <c r="M10" s="525"/>
      <c r="N10" s="525"/>
      <c r="O10" s="525"/>
      <c r="P10" s="525"/>
      <c r="Q10" s="525"/>
      <c r="R10" s="525"/>
      <c r="S10" s="525"/>
      <c r="T10" s="525"/>
      <c r="U10" s="525"/>
      <c r="V10" s="525"/>
      <c r="W10" s="525"/>
      <c r="X10" s="525"/>
      <c r="Y10" s="525"/>
      <c r="Z10" s="525"/>
      <c r="AA10" s="526"/>
      <c r="AB10" s="6"/>
      <c r="AC10" s="527" t="s">
        <v>7</v>
      </c>
      <c r="AD10" s="528"/>
      <c r="AE10" s="531" t="s">
        <v>8</v>
      </c>
      <c r="AF10" s="532"/>
      <c r="AG10" s="532"/>
      <c r="AH10" s="532"/>
      <c r="AI10" s="532"/>
      <c r="AJ10" s="532"/>
      <c r="AK10" s="532"/>
      <c r="AL10" s="532"/>
      <c r="AM10" s="532"/>
      <c r="AN10" s="532"/>
      <c r="AO10" s="532"/>
      <c r="AP10" s="532"/>
      <c r="AQ10" s="532"/>
      <c r="AR10" s="532"/>
      <c r="AS10" s="532"/>
      <c r="AT10" s="532"/>
      <c r="AU10" s="532"/>
      <c r="AV10" s="532"/>
      <c r="AW10" s="532"/>
      <c r="AX10" s="532"/>
      <c r="AY10" s="532"/>
      <c r="AZ10" s="532"/>
      <c r="BA10" s="533"/>
      <c r="BC10"/>
      <c r="BD10"/>
      <c r="BE10"/>
      <c r="BF10"/>
      <c r="BG10"/>
      <c r="BK10" s="1"/>
      <c r="BL10" s="1"/>
    </row>
    <row r="11" spans="1:67" ht="15.75" thickBot="1" x14ac:dyDescent="0.3">
      <c r="A11" s="1"/>
      <c r="B11" s="125"/>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7"/>
      <c r="AB11" s="6"/>
      <c r="AC11" s="529"/>
      <c r="AD11" s="530"/>
      <c r="AE11" s="106"/>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8"/>
      <c r="BC11"/>
      <c r="BD11"/>
      <c r="BE11"/>
      <c r="BF11"/>
      <c r="BG11"/>
      <c r="BK11" s="1"/>
      <c r="BL11" s="1"/>
    </row>
    <row r="12" spans="1:67" ht="15.75" x14ac:dyDescent="0.25">
      <c r="A12" s="1"/>
      <c r="B12" s="545" t="s">
        <v>37</v>
      </c>
      <c r="C12" s="546"/>
      <c r="D12" s="546"/>
      <c r="E12" s="546"/>
      <c r="F12" s="547"/>
      <c r="G12" s="548"/>
      <c r="H12" s="549"/>
      <c r="I12" s="549"/>
      <c r="J12" s="549"/>
      <c r="K12" s="549"/>
      <c r="L12" s="549"/>
      <c r="M12" s="549"/>
      <c r="N12" s="549"/>
      <c r="O12" s="549"/>
      <c r="P12" s="549"/>
      <c r="Q12" s="549"/>
      <c r="R12" s="549"/>
      <c r="S12" s="549"/>
      <c r="T12" s="549"/>
      <c r="U12" s="549"/>
      <c r="V12" s="549"/>
      <c r="W12" s="549"/>
      <c r="X12" s="549"/>
      <c r="Y12" s="549"/>
      <c r="Z12" s="549"/>
      <c r="AA12" s="550"/>
      <c r="AB12" s="6"/>
      <c r="AC12" s="490" t="s">
        <v>38</v>
      </c>
      <c r="AD12" s="491"/>
      <c r="AE12" s="491"/>
      <c r="AF12" s="491"/>
      <c r="AG12" s="491"/>
      <c r="AH12" s="491"/>
      <c r="AI12" s="491"/>
      <c r="AJ12" s="551"/>
      <c r="AK12" s="552"/>
      <c r="AL12" s="553"/>
      <c r="AM12" s="553"/>
      <c r="AN12" s="553"/>
      <c r="AO12" s="553"/>
      <c r="AP12" s="553"/>
      <c r="AQ12" s="553"/>
      <c r="AR12" s="553"/>
      <c r="AS12" s="553"/>
      <c r="AT12" s="553"/>
      <c r="AU12" s="553"/>
      <c r="AV12" s="553"/>
      <c r="AW12" s="553"/>
      <c r="AX12" s="553"/>
      <c r="AY12" s="553"/>
      <c r="AZ12" s="553"/>
      <c r="BA12" s="554"/>
      <c r="BC12"/>
      <c r="BD12"/>
      <c r="BE12"/>
      <c r="BF12"/>
      <c r="BG12"/>
      <c r="BK12" s="1"/>
      <c r="BL12" s="1"/>
    </row>
    <row r="13" spans="1:67" ht="15.75" x14ac:dyDescent="0.25">
      <c r="A13" s="1"/>
      <c r="B13" s="446" t="s">
        <v>39</v>
      </c>
      <c r="C13" s="447"/>
      <c r="D13" s="447"/>
      <c r="E13" s="447"/>
      <c r="F13" s="448"/>
      <c r="G13" s="504"/>
      <c r="H13" s="505"/>
      <c r="I13" s="505"/>
      <c r="J13" s="505"/>
      <c r="K13" s="505"/>
      <c r="L13" s="505"/>
      <c r="M13" s="505"/>
      <c r="N13" s="505"/>
      <c r="O13" s="505"/>
      <c r="P13" s="505"/>
      <c r="Q13" s="505"/>
      <c r="R13" s="505"/>
      <c r="S13" s="505"/>
      <c r="T13" s="505"/>
      <c r="U13" s="505"/>
      <c r="V13" s="505"/>
      <c r="W13" s="505"/>
      <c r="X13" s="505"/>
      <c r="Y13" s="505"/>
      <c r="Z13" s="505"/>
      <c r="AA13" s="508"/>
      <c r="AB13" s="6"/>
      <c r="AC13" s="446" t="s">
        <v>40</v>
      </c>
      <c r="AD13" s="447"/>
      <c r="AE13" s="447"/>
      <c r="AF13" s="447"/>
      <c r="AG13" s="447"/>
      <c r="AH13" s="447"/>
      <c r="AI13" s="447"/>
      <c r="AJ13" s="448"/>
      <c r="AK13" s="501"/>
      <c r="AL13" s="502"/>
      <c r="AM13" s="502"/>
      <c r="AN13" s="502"/>
      <c r="AO13" s="502"/>
      <c r="AP13" s="502"/>
      <c r="AQ13" s="502"/>
      <c r="AR13" s="502"/>
      <c r="AS13" s="502"/>
      <c r="AT13" s="502"/>
      <c r="AU13" s="502"/>
      <c r="AV13" s="502"/>
      <c r="AW13" s="502"/>
      <c r="AX13" s="502"/>
      <c r="AY13" s="502"/>
      <c r="AZ13" s="502"/>
      <c r="BA13" s="503"/>
      <c r="BC13"/>
      <c r="BD13"/>
      <c r="BE13"/>
      <c r="BF13"/>
      <c r="BG13"/>
      <c r="BK13" s="1"/>
      <c r="BL13" s="1"/>
    </row>
    <row r="14" spans="1:67" ht="15.75" x14ac:dyDescent="0.25">
      <c r="A14" s="1"/>
      <c r="B14" s="446" t="s">
        <v>41</v>
      </c>
      <c r="C14" s="447"/>
      <c r="D14" s="447"/>
      <c r="E14" s="447"/>
      <c r="F14" s="448"/>
      <c r="G14" s="504"/>
      <c r="H14" s="505"/>
      <c r="I14" s="505"/>
      <c r="J14" s="505"/>
      <c r="K14" s="505"/>
      <c r="L14" s="505"/>
      <c r="M14" s="505"/>
      <c r="N14" s="505"/>
      <c r="O14" s="505"/>
      <c r="P14" s="505"/>
      <c r="Q14" s="505"/>
      <c r="R14" s="505"/>
      <c r="S14" s="505"/>
      <c r="T14" s="505"/>
      <c r="U14" s="505"/>
      <c r="V14" s="505"/>
      <c r="W14" s="505"/>
      <c r="X14" s="505"/>
      <c r="Y14" s="505"/>
      <c r="Z14" s="505"/>
      <c r="AA14" s="508"/>
      <c r="AB14" s="6"/>
      <c r="AC14" s="446" t="s">
        <v>42</v>
      </c>
      <c r="AD14" s="447"/>
      <c r="AE14" s="447"/>
      <c r="AF14" s="447"/>
      <c r="AG14" s="447"/>
      <c r="AH14" s="447"/>
      <c r="AI14" s="447"/>
      <c r="AJ14" s="448"/>
      <c r="AK14" s="501"/>
      <c r="AL14" s="502"/>
      <c r="AM14" s="502"/>
      <c r="AN14" s="502"/>
      <c r="AO14" s="502"/>
      <c r="AP14" s="502"/>
      <c r="AQ14" s="502"/>
      <c r="AR14" s="502"/>
      <c r="AS14" s="502"/>
      <c r="AT14" s="502"/>
      <c r="AU14" s="502"/>
      <c r="AV14" s="502"/>
      <c r="AW14" s="502"/>
      <c r="AX14" s="502"/>
      <c r="AY14" s="502"/>
      <c r="AZ14" s="502"/>
      <c r="BA14" s="503"/>
      <c r="BC14"/>
      <c r="BD14"/>
      <c r="BE14"/>
      <c r="BF14"/>
      <c r="BG14"/>
      <c r="BK14" s="1"/>
      <c r="BL14" s="1"/>
    </row>
    <row r="15" spans="1:67" ht="15.75" x14ac:dyDescent="0.25">
      <c r="A15" s="1"/>
      <c r="B15" s="446" t="s">
        <v>40</v>
      </c>
      <c r="C15" s="447"/>
      <c r="D15" s="447"/>
      <c r="E15" s="447"/>
      <c r="F15" s="448"/>
      <c r="G15" s="504"/>
      <c r="H15" s="505"/>
      <c r="I15" s="505"/>
      <c r="J15" s="505"/>
      <c r="K15" s="505"/>
      <c r="L15" s="505"/>
      <c r="M15" s="505"/>
      <c r="N15" s="505"/>
      <c r="O15" s="505"/>
      <c r="P15" s="505"/>
      <c r="Q15" s="505"/>
      <c r="R15" s="505"/>
      <c r="S15" s="505"/>
      <c r="T15" s="505"/>
      <c r="U15" s="505"/>
      <c r="V15" s="505"/>
      <c r="W15" s="505"/>
      <c r="X15" s="505"/>
      <c r="Y15" s="505"/>
      <c r="Z15" s="505"/>
      <c r="AA15" s="508"/>
      <c r="AB15" s="6"/>
      <c r="AC15" s="446" t="s">
        <v>43</v>
      </c>
      <c r="AD15" s="447"/>
      <c r="AE15" s="447"/>
      <c r="AF15" s="447"/>
      <c r="AG15" s="447"/>
      <c r="AH15" s="447"/>
      <c r="AI15" s="447"/>
      <c r="AJ15" s="448"/>
      <c r="AK15" s="501"/>
      <c r="AL15" s="502"/>
      <c r="AM15" s="502"/>
      <c r="AN15" s="502"/>
      <c r="AO15" s="502"/>
      <c r="AP15" s="502"/>
      <c r="AQ15" s="502"/>
      <c r="AR15" s="502"/>
      <c r="AS15" s="502"/>
      <c r="AT15" s="502"/>
      <c r="AU15" s="502"/>
      <c r="AV15" s="502"/>
      <c r="AW15" s="502"/>
      <c r="AX15" s="502"/>
      <c r="AY15" s="502"/>
      <c r="AZ15" s="502"/>
      <c r="BA15" s="503"/>
      <c r="BC15"/>
      <c r="BD15"/>
      <c r="BE15"/>
      <c r="BF15"/>
      <c r="BG15"/>
      <c r="BK15" s="1"/>
      <c r="BL15" s="1"/>
    </row>
    <row r="16" spans="1:67" ht="15.75" x14ac:dyDescent="0.25">
      <c r="A16" s="1"/>
      <c r="B16" s="446" t="s">
        <v>42</v>
      </c>
      <c r="C16" s="447"/>
      <c r="D16" s="447"/>
      <c r="E16" s="447"/>
      <c r="F16" s="448"/>
      <c r="G16" s="512"/>
      <c r="H16" s="513"/>
      <c r="I16" s="513"/>
      <c r="J16" s="513"/>
      <c r="K16" s="513"/>
      <c r="L16" s="513"/>
      <c r="M16" s="513"/>
      <c r="N16" s="513"/>
      <c r="O16" s="513"/>
      <c r="P16" s="513"/>
      <c r="Q16" s="513"/>
      <c r="R16" s="513"/>
      <c r="S16" s="513"/>
      <c r="T16" s="513"/>
      <c r="U16" s="513"/>
      <c r="V16" s="513"/>
      <c r="W16" s="513"/>
      <c r="X16" s="513"/>
      <c r="Y16" s="513"/>
      <c r="Z16" s="513"/>
      <c r="AA16" s="514"/>
      <c r="AB16" s="6"/>
      <c r="AC16" s="446" t="s">
        <v>44</v>
      </c>
      <c r="AD16" s="447"/>
      <c r="AE16" s="447"/>
      <c r="AF16" s="447"/>
      <c r="AG16" s="447"/>
      <c r="AH16" s="447"/>
      <c r="AI16" s="447"/>
      <c r="AJ16" s="448"/>
      <c r="AK16" s="501"/>
      <c r="AL16" s="502"/>
      <c r="AM16" s="502"/>
      <c r="AN16" s="502"/>
      <c r="AO16" s="502"/>
      <c r="AP16" s="502"/>
      <c r="AQ16" s="502"/>
      <c r="AR16" s="502"/>
      <c r="AS16" s="502"/>
      <c r="AT16" s="502"/>
      <c r="AU16" s="502"/>
      <c r="AV16" s="502"/>
      <c r="AW16" s="502"/>
      <c r="AX16" s="502"/>
      <c r="AY16" s="502"/>
      <c r="AZ16" s="502"/>
      <c r="BA16" s="503"/>
      <c r="BC16"/>
      <c r="BD16"/>
      <c r="BE16"/>
      <c r="BF16"/>
      <c r="BG16"/>
      <c r="BK16" s="1"/>
      <c r="BL16" s="1"/>
    </row>
    <row r="17" spans="1:78" ht="15.75" x14ac:dyDescent="0.25">
      <c r="A17" s="1"/>
      <c r="B17" s="446" t="s">
        <v>43</v>
      </c>
      <c r="C17" s="447"/>
      <c r="D17" s="447"/>
      <c r="E17" s="447"/>
      <c r="F17" s="448"/>
      <c r="G17" s="504"/>
      <c r="H17" s="505"/>
      <c r="I17" s="505"/>
      <c r="J17" s="505"/>
      <c r="K17" s="505"/>
      <c r="L17" s="505"/>
      <c r="M17" s="505"/>
      <c r="N17" s="506"/>
      <c r="O17" s="539" t="s">
        <v>44</v>
      </c>
      <c r="P17" s="540"/>
      <c r="Q17" s="540"/>
      <c r="R17" s="541"/>
      <c r="S17" s="504"/>
      <c r="T17" s="505"/>
      <c r="U17" s="505"/>
      <c r="V17" s="505"/>
      <c r="W17" s="505"/>
      <c r="X17" s="505"/>
      <c r="Y17" s="505"/>
      <c r="Z17" s="505"/>
      <c r="AA17" s="508"/>
      <c r="AB17" s="6"/>
      <c r="AC17" s="446" t="s">
        <v>45</v>
      </c>
      <c r="AD17" s="447"/>
      <c r="AE17" s="447"/>
      <c r="AF17" s="447"/>
      <c r="AG17" s="447"/>
      <c r="AH17" s="447"/>
      <c r="AI17" s="447"/>
      <c r="AJ17" s="448"/>
      <c r="AK17" s="542"/>
      <c r="AL17" s="543"/>
      <c r="AM17" s="543"/>
      <c r="AN17" s="543"/>
      <c r="AO17" s="543"/>
      <c r="AP17" s="543"/>
      <c r="AQ17" s="543"/>
      <c r="AR17" s="543"/>
      <c r="AS17" s="543"/>
      <c r="AT17" s="543"/>
      <c r="AU17" s="543"/>
      <c r="AV17" s="543"/>
      <c r="AW17" s="543"/>
      <c r="AX17" s="543"/>
      <c r="AY17" s="543"/>
      <c r="AZ17" s="543"/>
      <c r="BA17" s="544"/>
      <c r="BC17"/>
      <c r="BD17"/>
      <c r="BE17"/>
      <c r="BF17"/>
      <c r="BG17"/>
      <c r="BK17" s="1"/>
      <c r="BL17" s="1"/>
    </row>
    <row r="18" spans="1:78" ht="15.75" x14ac:dyDescent="0.25">
      <c r="A18" s="1"/>
      <c r="B18" s="446" t="s">
        <v>46</v>
      </c>
      <c r="C18" s="447"/>
      <c r="D18" s="447"/>
      <c r="E18" s="447"/>
      <c r="F18" s="448"/>
      <c r="G18" s="504"/>
      <c r="H18" s="505"/>
      <c r="I18" s="505"/>
      <c r="J18" s="505"/>
      <c r="K18" s="505"/>
      <c r="L18" s="505"/>
      <c r="M18" s="505"/>
      <c r="N18" s="506"/>
      <c r="O18" s="507" t="s">
        <v>47</v>
      </c>
      <c r="P18" s="447"/>
      <c r="Q18" s="447"/>
      <c r="R18" s="448"/>
      <c r="S18" s="504"/>
      <c r="T18" s="505"/>
      <c r="U18" s="505"/>
      <c r="V18" s="505"/>
      <c r="W18" s="505"/>
      <c r="X18" s="505"/>
      <c r="Y18" s="505"/>
      <c r="Z18" s="505"/>
      <c r="AA18" s="508"/>
      <c r="AB18" s="6"/>
      <c r="AC18" s="446" t="s">
        <v>50</v>
      </c>
      <c r="AD18" s="447"/>
      <c r="AE18" s="447"/>
      <c r="AF18" s="447"/>
      <c r="AG18" s="447"/>
      <c r="AH18" s="447"/>
      <c r="AI18" s="447"/>
      <c r="AJ18" s="447"/>
      <c r="AK18" s="509"/>
      <c r="AL18" s="510"/>
      <c r="AM18" s="510"/>
      <c r="AN18" s="510"/>
      <c r="AO18" s="510"/>
      <c r="AP18" s="510"/>
      <c r="AQ18" s="510"/>
      <c r="AR18" s="510"/>
      <c r="AS18" s="510"/>
      <c r="AT18" s="510"/>
      <c r="AU18" s="510"/>
      <c r="AV18" s="510"/>
      <c r="AW18" s="510"/>
      <c r="AX18" s="510"/>
      <c r="AY18" s="510"/>
      <c r="AZ18" s="510"/>
      <c r="BA18" s="511"/>
      <c r="BC18"/>
      <c r="BD18"/>
      <c r="BE18"/>
      <c r="BF18"/>
      <c r="BG18"/>
      <c r="BK18" s="1"/>
      <c r="BL18" s="1"/>
    </row>
    <row r="19" spans="1:78" ht="16.5" thickBot="1" x14ac:dyDescent="0.3">
      <c r="A19" s="1"/>
      <c r="B19" s="472" t="s">
        <v>48</v>
      </c>
      <c r="C19" s="473"/>
      <c r="D19" s="473"/>
      <c r="E19" s="473"/>
      <c r="F19" s="474"/>
      <c r="G19" s="475"/>
      <c r="H19" s="476"/>
      <c r="I19" s="476"/>
      <c r="J19" s="476"/>
      <c r="K19" s="476"/>
      <c r="L19" s="476"/>
      <c r="M19" s="476"/>
      <c r="N19" s="477"/>
      <c r="O19" s="478" t="s">
        <v>49</v>
      </c>
      <c r="P19" s="473"/>
      <c r="Q19" s="473"/>
      <c r="R19" s="474"/>
      <c r="S19" s="479"/>
      <c r="T19" s="480"/>
      <c r="U19" s="480"/>
      <c r="V19" s="480"/>
      <c r="W19" s="480"/>
      <c r="X19" s="480"/>
      <c r="Y19" s="480"/>
      <c r="Z19" s="480"/>
      <c r="AA19" s="481"/>
      <c r="AB19" s="6"/>
      <c r="AC19" s="472" t="s">
        <v>101</v>
      </c>
      <c r="AD19" s="473"/>
      <c r="AE19" s="473"/>
      <c r="AF19" s="473"/>
      <c r="AG19" s="473"/>
      <c r="AH19" s="473"/>
      <c r="AI19" s="473"/>
      <c r="AJ19" s="474"/>
      <c r="AK19" s="482"/>
      <c r="AL19" s="483"/>
      <c r="AM19" s="483"/>
      <c r="AN19" s="483"/>
      <c r="AO19" s="483"/>
      <c r="AP19" s="483"/>
      <c r="AQ19" s="483"/>
      <c r="AR19" s="483"/>
      <c r="AS19" s="483"/>
      <c r="AT19" s="483"/>
      <c r="AU19" s="483"/>
      <c r="AV19" s="483"/>
      <c r="AW19" s="483"/>
      <c r="AX19" s="483"/>
      <c r="AY19" s="483"/>
      <c r="AZ19" s="483"/>
      <c r="BA19" s="484"/>
      <c r="BC19"/>
      <c r="BD19"/>
      <c r="BE19"/>
      <c r="BF19"/>
      <c r="BG19"/>
      <c r="BK19" s="1"/>
      <c r="BL19" s="1"/>
    </row>
    <row r="20" spans="1:78"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C20"/>
      <c r="BD20"/>
      <c r="BE20"/>
      <c r="BF20"/>
      <c r="BG20"/>
      <c r="BK20" s="1"/>
      <c r="BL20" s="1"/>
    </row>
    <row r="21" spans="1:78" ht="15.75" thickBot="1" x14ac:dyDescent="0.3">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C21"/>
      <c r="BD21"/>
      <c r="BE21"/>
      <c r="BF21"/>
      <c r="BG21"/>
      <c r="BK21" s="1"/>
      <c r="BL21" s="1"/>
    </row>
    <row r="22" spans="1:78" ht="18.75" customHeight="1" x14ac:dyDescent="0.25">
      <c r="A22" s="1"/>
      <c r="B22" s="356" t="s">
        <v>9</v>
      </c>
      <c r="C22" s="122"/>
      <c r="D22" s="534" t="s">
        <v>10</v>
      </c>
      <c r="E22" s="535"/>
      <c r="F22" s="535"/>
      <c r="G22" s="535"/>
      <c r="H22" s="535"/>
      <c r="I22" s="535"/>
      <c r="J22" s="535"/>
      <c r="K22" s="535"/>
      <c r="L22" s="535"/>
      <c r="M22" s="535"/>
      <c r="N22" s="535"/>
      <c r="O22" s="535"/>
      <c r="P22" s="535"/>
      <c r="Q22" s="7"/>
      <c r="R22" s="356" t="s">
        <v>11</v>
      </c>
      <c r="S22" s="122"/>
      <c r="T22" s="534" t="s">
        <v>14</v>
      </c>
      <c r="U22" s="535"/>
      <c r="V22" s="535"/>
      <c r="W22" s="535"/>
      <c r="X22" s="535"/>
      <c r="Y22" s="535"/>
      <c r="Z22" s="535"/>
      <c r="AA22" s="535"/>
      <c r="AB22" s="535"/>
      <c r="AC22" s="535"/>
      <c r="AD22" s="535"/>
      <c r="AE22" s="535"/>
      <c r="AF22" s="535"/>
      <c r="AG22" s="1"/>
      <c r="AH22" s="356" t="s">
        <v>13</v>
      </c>
      <c r="AI22" s="122"/>
      <c r="AJ22" s="302" t="s">
        <v>12</v>
      </c>
      <c r="AK22" s="362"/>
      <c r="AL22" s="362"/>
      <c r="AM22" s="362"/>
      <c r="AN22" s="362"/>
      <c r="AO22" s="362"/>
      <c r="AP22" s="362"/>
      <c r="AQ22" s="362"/>
      <c r="AR22" s="362"/>
      <c r="AS22" s="362"/>
      <c r="AT22" s="362"/>
      <c r="AU22" s="362"/>
      <c r="AV22" s="362"/>
      <c r="AW22" s="362"/>
      <c r="AX22" s="362"/>
      <c r="AY22" s="362"/>
      <c r="AZ22" s="362"/>
      <c r="BA22" s="363"/>
      <c r="BC22"/>
      <c r="BD22"/>
      <c r="BE22"/>
      <c r="BF22"/>
      <c r="BG22"/>
      <c r="BK22" s="1"/>
      <c r="BL22" s="33"/>
      <c r="BO22" s="83" t="s">
        <v>72</v>
      </c>
      <c r="BP22" s="84"/>
      <c r="BQ22" s="84"/>
      <c r="BR22" s="84"/>
      <c r="BS22" s="84"/>
      <c r="BT22" s="84"/>
      <c r="BU22" s="84"/>
      <c r="BV22" s="85">
        <f>I52/$I$62</f>
        <v>6.4182266053830581E-2</v>
      </c>
      <c r="BW22" s="86"/>
      <c r="BX22" s="86"/>
      <c r="BY22" s="86"/>
      <c r="BZ22" s="86"/>
    </row>
    <row r="23" spans="1:78" ht="19.5" thickBot="1" x14ac:dyDescent="0.3">
      <c r="A23" s="1"/>
      <c r="B23" s="357"/>
      <c r="C23" s="125"/>
      <c r="D23" s="536"/>
      <c r="E23" s="537"/>
      <c r="F23" s="537"/>
      <c r="G23" s="537"/>
      <c r="H23" s="537"/>
      <c r="I23" s="537"/>
      <c r="J23" s="537"/>
      <c r="K23" s="537"/>
      <c r="L23" s="537"/>
      <c r="M23" s="537"/>
      <c r="N23" s="537"/>
      <c r="O23" s="537"/>
      <c r="P23" s="537"/>
      <c r="Q23" s="7"/>
      <c r="R23" s="357"/>
      <c r="S23" s="125"/>
      <c r="T23" s="536"/>
      <c r="U23" s="537"/>
      <c r="V23" s="537"/>
      <c r="W23" s="537"/>
      <c r="X23" s="537"/>
      <c r="Y23" s="537"/>
      <c r="Z23" s="537"/>
      <c r="AA23" s="537"/>
      <c r="AB23" s="537"/>
      <c r="AC23" s="537"/>
      <c r="AD23" s="537"/>
      <c r="AE23" s="537"/>
      <c r="AF23" s="537"/>
      <c r="AH23" s="357"/>
      <c r="AI23" s="125"/>
      <c r="AJ23" s="538"/>
      <c r="AK23" s="269"/>
      <c r="AL23" s="269"/>
      <c r="AM23" s="269"/>
      <c r="AN23" s="269"/>
      <c r="AO23" s="269"/>
      <c r="AP23" s="269"/>
      <c r="AQ23" s="269"/>
      <c r="AR23" s="269"/>
      <c r="AS23" s="269"/>
      <c r="AT23" s="269"/>
      <c r="AU23" s="269"/>
      <c r="AV23" s="269"/>
      <c r="AW23" s="269"/>
      <c r="AX23" s="269"/>
      <c r="AY23" s="269"/>
      <c r="AZ23" s="269"/>
      <c r="BA23" s="270"/>
      <c r="BC23"/>
      <c r="BD23"/>
      <c r="BE23"/>
      <c r="BF23"/>
      <c r="BG23"/>
      <c r="BK23" s="1"/>
      <c r="BL23" s="1"/>
      <c r="BO23" s="84"/>
      <c r="BP23" s="84"/>
      <c r="BQ23" s="84"/>
      <c r="BR23" s="84"/>
      <c r="BS23" s="84"/>
      <c r="BT23" s="84"/>
      <c r="BU23" s="84"/>
      <c r="BV23" s="86"/>
      <c r="BW23" s="86"/>
      <c r="BX23" s="86"/>
      <c r="BY23" s="86"/>
      <c r="BZ23" s="86"/>
    </row>
    <row r="24" spans="1:78" ht="15" customHeight="1" x14ac:dyDescent="0.25">
      <c r="A24" s="1"/>
      <c r="B24" s="490"/>
      <c r="C24" s="491"/>
      <c r="D24" s="491"/>
      <c r="E24" s="491"/>
      <c r="F24" s="491"/>
      <c r="G24" s="491"/>
      <c r="H24" s="491"/>
      <c r="I24" s="491"/>
      <c r="J24" s="492" t="s">
        <v>51</v>
      </c>
      <c r="K24" s="492"/>
      <c r="L24" s="492"/>
      <c r="M24" s="492"/>
      <c r="N24" s="492"/>
      <c r="O24" s="492"/>
      <c r="P24" s="493"/>
      <c r="Q24" s="6"/>
      <c r="R24" s="494"/>
      <c r="S24" s="495"/>
      <c r="T24" s="495"/>
      <c r="U24" s="495"/>
      <c r="V24" s="495"/>
      <c r="W24" s="495"/>
      <c r="X24" s="495"/>
      <c r="Y24" s="495"/>
      <c r="Z24" s="496" t="s">
        <v>51</v>
      </c>
      <c r="AA24" s="496"/>
      <c r="AB24" s="496"/>
      <c r="AC24" s="496"/>
      <c r="AD24" s="496"/>
      <c r="AE24" s="496"/>
      <c r="AF24" s="497"/>
      <c r="AG24" s="1"/>
      <c r="AH24" s="498"/>
      <c r="AI24" s="499"/>
      <c r="AJ24" s="500"/>
      <c r="AK24" s="500"/>
      <c r="AL24" s="500"/>
      <c r="AM24" s="500"/>
      <c r="AN24" s="500"/>
      <c r="AO24" s="500"/>
      <c r="AP24" s="485" t="s">
        <v>1</v>
      </c>
      <c r="AQ24" s="141"/>
      <c r="AR24" s="141"/>
      <c r="AS24" s="141"/>
      <c r="AT24" s="485" t="s">
        <v>98</v>
      </c>
      <c r="AU24" s="141"/>
      <c r="AV24" s="141"/>
      <c r="AW24" s="141"/>
      <c r="AX24" s="486" t="s">
        <v>52</v>
      </c>
      <c r="AY24" s="487"/>
      <c r="AZ24" s="488"/>
      <c r="BA24" s="489"/>
      <c r="BC24" t="s">
        <v>199</v>
      </c>
      <c r="BD24"/>
      <c r="BE24"/>
      <c r="BF24"/>
      <c r="BG24"/>
      <c r="BK24" s="1"/>
      <c r="BL24" s="1"/>
      <c r="BO24" s="83" t="s">
        <v>22</v>
      </c>
      <c r="BP24" s="84"/>
      <c r="BQ24" s="84"/>
      <c r="BR24" s="84"/>
      <c r="BS24" s="84"/>
      <c r="BT24" s="84"/>
      <c r="BU24" s="84"/>
      <c r="BV24" s="85">
        <f t="shared" ref="BV24" si="0">I54/$I$62</f>
        <v>1.9109907787456321E-2</v>
      </c>
      <c r="BW24" s="86"/>
      <c r="BX24" s="86"/>
      <c r="BY24" s="86"/>
      <c r="BZ24" s="86"/>
    </row>
    <row r="25" spans="1:78" ht="15.75" thickBot="1" x14ac:dyDescent="0.3">
      <c r="A25" s="1"/>
      <c r="B25" s="418" t="s">
        <v>53</v>
      </c>
      <c r="C25" s="419"/>
      <c r="D25" s="419"/>
      <c r="E25" s="419"/>
      <c r="F25" s="419"/>
      <c r="G25" s="419"/>
      <c r="H25" s="419"/>
      <c r="I25" s="420"/>
      <c r="J25" s="457">
        <v>3500</v>
      </c>
      <c r="K25" s="458"/>
      <c r="L25" s="458"/>
      <c r="M25" s="458"/>
      <c r="N25" s="458"/>
      <c r="O25" s="458"/>
      <c r="P25" s="459"/>
      <c r="Q25" s="6"/>
      <c r="R25" s="446" t="s">
        <v>55</v>
      </c>
      <c r="S25" s="449"/>
      <c r="T25" s="449"/>
      <c r="U25" s="449"/>
      <c r="V25" s="449"/>
      <c r="W25" s="449"/>
      <c r="X25" s="449"/>
      <c r="Y25" s="453"/>
      <c r="Z25" s="460">
        <f>X40*0.05</f>
        <v>35000</v>
      </c>
      <c r="AA25" s="461"/>
      <c r="AB25" s="461"/>
      <c r="AC25" s="461"/>
      <c r="AD25" s="461"/>
      <c r="AE25" s="461"/>
      <c r="AF25" s="462"/>
      <c r="AG25" s="1"/>
      <c r="AH25" s="418" t="s">
        <v>54</v>
      </c>
      <c r="AI25" s="419"/>
      <c r="AJ25" s="419"/>
      <c r="AK25" s="419"/>
      <c r="AL25" s="419"/>
      <c r="AM25" s="419"/>
      <c r="AN25" s="419"/>
      <c r="AO25" s="420"/>
      <c r="AP25" s="463">
        <v>100</v>
      </c>
      <c r="AQ25" s="464"/>
      <c r="AR25" s="464"/>
      <c r="AS25" s="465"/>
      <c r="AT25" s="466">
        <f t="shared" ref="AT25:AT34" si="1">AP25*$J$44</f>
        <v>600</v>
      </c>
      <c r="AU25" s="467"/>
      <c r="AV25" s="467"/>
      <c r="AW25" s="467"/>
      <c r="AX25" s="468">
        <f t="shared" ref="AX25:AX34" si="2">IFERROR(AP25/$AP$35,0)</f>
        <v>0.20202020202020202</v>
      </c>
      <c r="AY25" s="469"/>
      <c r="AZ25" s="470"/>
      <c r="BA25" s="471"/>
      <c r="BC25"/>
      <c r="BD25"/>
      <c r="BE25"/>
      <c r="BF25"/>
      <c r="BG25"/>
      <c r="BK25" s="1"/>
      <c r="BL25" s="1"/>
      <c r="BO25" s="84"/>
      <c r="BP25" s="84"/>
      <c r="BQ25" s="84"/>
      <c r="BR25" s="84"/>
      <c r="BS25" s="84"/>
      <c r="BT25" s="84"/>
      <c r="BU25" s="84"/>
      <c r="BV25" s="86"/>
      <c r="BW25" s="86"/>
      <c r="BX25" s="86"/>
      <c r="BY25" s="86"/>
      <c r="BZ25" s="86"/>
    </row>
    <row r="26" spans="1:78" ht="15.75" customHeight="1" thickBot="1" x14ac:dyDescent="0.3">
      <c r="A26" s="1"/>
      <c r="B26" s="418" t="s">
        <v>55</v>
      </c>
      <c r="C26" s="419"/>
      <c r="D26" s="419"/>
      <c r="E26" s="419"/>
      <c r="F26" s="419"/>
      <c r="G26" s="419"/>
      <c r="H26" s="419"/>
      <c r="I26" s="420"/>
      <c r="J26" s="421">
        <v>0</v>
      </c>
      <c r="K26" s="422"/>
      <c r="L26" s="422"/>
      <c r="M26" s="422"/>
      <c r="N26" s="422"/>
      <c r="O26" s="422"/>
      <c r="P26" s="423"/>
      <c r="Q26" s="6"/>
      <c r="R26" s="446" t="s">
        <v>149</v>
      </c>
      <c r="S26" s="449"/>
      <c r="T26" s="449"/>
      <c r="U26" s="449"/>
      <c r="V26" s="449"/>
      <c r="W26" s="449"/>
      <c r="X26" s="449"/>
      <c r="Y26" s="449"/>
      <c r="Z26" s="450"/>
      <c r="AA26" s="451"/>
      <c r="AB26" s="451"/>
      <c r="AC26" s="451"/>
      <c r="AD26" s="451"/>
      <c r="AE26" s="451"/>
      <c r="AF26" s="452"/>
      <c r="AG26" s="1"/>
      <c r="AH26" s="418" t="s">
        <v>56</v>
      </c>
      <c r="AI26" s="419"/>
      <c r="AJ26" s="419"/>
      <c r="AK26" s="419"/>
      <c r="AL26" s="419"/>
      <c r="AM26" s="419"/>
      <c r="AN26" s="419"/>
      <c r="AO26" s="420"/>
      <c r="AP26" s="427">
        <v>100</v>
      </c>
      <c r="AQ26" s="428"/>
      <c r="AR26" s="428"/>
      <c r="AS26" s="429"/>
      <c r="AT26" s="430">
        <f t="shared" si="1"/>
        <v>600</v>
      </c>
      <c r="AU26" s="431"/>
      <c r="AV26" s="431"/>
      <c r="AW26" s="431"/>
      <c r="AX26" s="432">
        <f t="shared" si="2"/>
        <v>0.20202020202020202</v>
      </c>
      <c r="AY26" s="433"/>
      <c r="AZ26" s="434"/>
      <c r="BA26" s="435"/>
      <c r="BC26"/>
      <c r="BD26"/>
      <c r="BE26"/>
      <c r="BF26"/>
      <c r="BG26"/>
      <c r="BK26" s="1"/>
      <c r="BL26" s="1"/>
      <c r="BO26" s="83" t="s">
        <v>23</v>
      </c>
      <c r="BP26" s="84"/>
      <c r="BQ26" s="84"/>
      <c r="BR26" s="84"/>
      <c r="BS26" s="84"/>
      <c r="BT26" s="84"/>
      <c r="BU26" s="84"/>
      <c r="BV26" s="85">
        <f t="shared" ref="BV26" si="3">I56/$I$62</f>
        <v>0.36142666721680033</v>
      </c>
      <c r="BW26" s="86"/>
      <c r="BX26" s="86"/>
      <c r="BY26" s="86"/>
      <c r="BZ26" s="86"/>
    </row>
    <row r="27" spans="1:78" x14ac:dyDescent="0.25">
      <c r="A27" s="1"/>
      <c r="B27" s="418" t="s">
        <v>57</v>
      </c>
      <c r="C27" s="419"/>
      <c r="D27" s="419"/>
      <c r="E27" s="419"/>
      <c r="F27" s="419"/>
      <c r="G27" s="419"/>
      <c r="H27" s="419"/>
      <c r="I27" s="420"/>
      <c r="J27" s="421">
        <v>0</v>
      </c>
      <c r="K27" s="422"/>
      <c r="L27" s="422"/>
      <c r="M27" s="422"/>
      <c r="N27" s="422"/>
      <c r="O27" s="422"/>
      <c r="P27" s="423"/>
      <c r="Q27" s="6"/>
      <c r="R27" s="446" t="s">
        <v>126</v>
      </c>
      <c r="S27" s="449"/>
      <c r="T27" s="449"/>
      <c r="U27" s="449"/>
      <c r="V27" s="449"/>
      <c r="W27" s="449"/>
      <c r="X27" s="449"/>
      <c r="Y27" s="453"/>
      <c r="Z27" s="454">
        <v>1000</v>
      </c>
      <c r="AA27" s="455"/>
      <c r="AB27" s="455"/>
      <c r="AC27" s="455"/>
      <c r="AD27" s="455"/>
      <c r="AE27" s="455"/>
      <c r="AF27" s="456"/>
      <c r="AG27" s="1"/>
      <c r="AH27" s="418" t="s">
        <v>58</v>
      </c>
      <c r="AI27" s="419"/>
      <c r="AJ27" s="419"/>
      <c r="AK27" s="419"/>
      <c r="AL27" s="419"/>
      <c r="AM27" s="419"/>
      <c r="AN27" s="419"/>
      <c r="AO27" s="420"/>
      <c r="AP27" s="427">
        <v>45</v>
      </c>
      <c r="AQ27" s="428"/>
      <c r="AR27" s="428"/>
      <c r="AS27" s="429"/>
      <c r="AT27" s="430">
        <f t="shared" si="1"/>
        <v>270</v>
      </c>
      <c r="AU27" s="431"/>
      <c r="AV27" s="431"/>
      <c r="AW27" s="431"/>
      <c r="AX27" s="432">
        <f t="shared" si="2"/>
        <v>9.0909090909090912E-2</v>
      </c>
      <c r="AY27" s="433"/>
      <c r="AZ27" s="434"/>
      <c r="BA27" s="435"/>
      <c r="BC27"/>
      <c r="BD27"/>
      <c r="BE27"/>
      <c r="BF27"/>
      <c r="BG27"/>
      <c r="BK27" s="1"/>
      <c r="BL27" s="1"/>
      <c r="BO27" s="84"/>
      <c r="BP27" s="84"/>
      <c r="BQ27" s="84"/>
      <c r="BR27" s="84"/>
      <c r="BS27" s="84"/>
      <c r="BT27" s="84"/>
      <c r="BU27" s="84"/>
      <c r="BV27" s="86"/>
      <c r="BW27" s="86"/>
      <c r="BX27" s="86"/>
      <c r="BY27" s="86"/>
      <c r="BZ27" s="86"/>
    </row>
    <row r="28" spans="1:78" ht="15" customHeight="1" x14ac:dyDescent="0.25">
      <c r="A28" s="1"/>
      <c r="B28" s="418" t="s">
        <v>59</v>
      </c>
      <c r="C28" s="419"/>
      <c r="D28" s="419"/>
      <c r="E28" s="419"/>
      <c r="F28" s="419"/>
      <c r="G28" s="419"/>
      <c r="H28" s="419"/>
      <c r="I28" s="420"/>
      <c r="J28" s="421">
        <v>0</v>
      </c>
      <c r="K28" s="422"/>
      <c r="L28" s="422"/>
      <c r="M28" s="422"/>
      <c r="N28" s="422"/>
      <c r="O28" s="422"/>
      <c r="P28" s="423"/>
      <c r="Q28" s="6"/>
      <c r="R28" s="446" t="s">
        <v>63</v>
      </c>
      <c r="S28" s="447"/>
      <c r="T28" s="447"/>
      <c r="U28" s="447"/>
      <c r="V28" s="447"/>
      <c r="W28" s="447"/>
      <c r="X28" s="447"/>
      <c r="Y28" s="448"/>
      <c r="Z28" s="424">
        <v>300</v>
      </c>
      <c r="AA28" s="425"/>
      <c r="AB28" s="425"/>
      <c r="AC28" s="425"/>
      <c r="AD28" s="425"/>
      <c r="AE28" s="425"/>
      <c r="AF28" s="426"/>
      <c r="AG28" s="1"/>
      <c r="AH28" s="418" t="s">
        <v>60</v>
      </c>
      <c r="AI28" s="419"/>
      <c r="AJ28" s="419"/>
      <c r="AK28" s="419"/>
      <c r="AL28" s="419"/>
      <c r="AM28" s="419"/>
      <c r="AN28" s="419"/>
      <c r="AO28" s="420"/>
      <c r="AP28" s="427">
        <v>0</v>
      </c>
      <c r="AQ28" s="428"/>
      <c r="AR28" s="428"/>
      <c r="AS28" s="429"/>
      <c r="AT28" s="430">
        <f t="shared" si="1"/>
        <v>0</v>
      </c>
      <c r="AU28" s="431"/>
      <c r="AV28" s="431"/>
      <c r="AW28" s="431"/>
      <c r="AX28" s="432">
        <f t="shared" si="2"/>
        <v>0</v>
      </c>
      <c r="AY28" s="433"/>
      <c r="AZ28" s="434"/>
      <c r="BA28" s="435"/>
      <c r="BC28"/>
      <c r="BD28"/>
      <c r="BE28"/>
      <c r="BF28"/>
      <c r="BG28"/>
      <c r="BK28" s="1"/>
      <c r="BL28" s="1"/>
      <c r="BO28" s="83" t="s">
        <v>73</v>
      </c>
      <c r="BP28" s="84"/>
      <c r="BQ28" s="84"/>
      <c r="BR28" s="84"/>
      <c r="BS28" s="84"/>
      <c r="BT28" s="84"/>
      <c r="BU28" s="84"/>
      <c r="BV28" s="85">
        <f t="shared" ref="BV28" si="4">I58/$I$62</f>
        <v>0.23356553962446616</v>
      </c>
      <c r="BW28" s="86"/>
      <c r="BX28" s="86"/>
      <c r="BY28" s="86"/>
      <c r="BZ28" s="86"/>
    </row>
    <row r="29" spans="1:78" x14ac:dyDescent="0.25">
      <c r="A29" s="1"/>
      <c r="B29" s="418" t="s">
        <v>61</v>
      </c>
      <c r="C29" s="419"/>
      <c r="D29" s="419"/>
      <c r="E29" s="419"/>
      <c r="F29" s="419"/>
      <c r="G29" s="419"/>
      <c r="H29" s="419"/>
      <c r="I29" s="420"/>
      <c r="J29" s="421">
        <v>0</v>
      </c>
      <c r="K29" s="422"/>
      <c r="L29" s="422"/>
      <c r="M29" s="422"/>
      <c r="N29" s="422"/>
      <c r="O29" s="422"/>
      <c r="P29" s="423"/>
      <c r="Q29" s="6"/>
      <c r="R29" s="446" t="s">
        <v>66</v>
      </c>
      <c r="S29" s="447"/>
      <c r="T29" s="447"/>
      <c r="U29" s="447"/>
      <c r="V29" s="447"/>
      <c r="W29" s="447"/>
      <c r="X29" s="447"/>
      <c r="Y29" s="448"/>
      <c r="Z29" s="439">
        <v>0</v>
      </c>
      <c r="AA29" s="425"/>
      <c r="AB29" s="425"/>
      <c r="AC29" s="425"/>
      <c r="AD29" s="425"/>
      <c r="AE29" s="425"/>
      <c r="AF29" s="426"/>
      <c r="AG29" s="1"/>
      <c r="AH29" s="418" t="s">
        <v>62</v>
      </c>
      <c r="AI29" s="419"/>
      <c r="AJ29" s="419"/>
      <c r="AK29" s="419"/>
      <c r="AL29" s="419"/>
      <c r="AM29" s="419"/>
      <c r="AN29" s="419"/>
      <c r="AO29" s="420"/>
      <c r="AP29" s="427">
        <v>0</v>
      </c>
      <c r="AQ29" s="428"/>
      <c r="AR29" s="428"/>
      <c r="AS29" s="429"/>
      <c r="AT29" s="430">
        <f t="shared" si="1"/>
        <v>0</v>
      </c>
      <c r="AU29" s="431"/>
      <c r="AV29" s="431"/>
      <c r="AW29" s="431"/>
      <c r="AX29" s="432">
        <f t="shared" si="2"/>
        <v>0</v>
      </c>
      <c r="AY29" s="433"/>
      <c r="AZ29" s="434"/>
      <c r="BA29" s="435"/>
      <c r="BC29"/>
      <c r="BD29"/>
      <c r="BE29"/>
      <c r="BF29"/>
      <c r="BG29"/>
      <c r="BK29" s="1"/>
      <c r="BL29" s="1"/>
      <c r="BO29" s="84"/>
      <c r="BP29" s="84"/>
      <c r="BQ29" s="84"/>
      <c r="BR29" s="84"/>
      <c r="BS29" s="84"/>
      <c r="BT29" s="84"/>
      <c r="BU29" s="84"/>
      <c r="BV29" s="86"/>
      <c r="BW29" s="86"/>
      <c r="BX29" s="86"/>
      <c r="BY29" s="86"/>
      <c r="BZ29" s="86"/>
    </row>
    <row r="30" spans="1:78" ht="15" customHeight="1" x14ac:dyDescent="0.25">
      <c r="A30" s="1"/>
      <c r="B30" s="418" t="s">
        <v>64</v>
      </c>
      <c r="C30" s="419"/>
      <c r="D30" s="419"/>
      <c r="E30" s="419"/>
      <c r="F30" s="419"/>
      <c r="G30" s="419"/>
      <c r="H30" s="419"/>
      <c r="I30" s="420"/>
      <c r="J30" s="421">
        <v>0</v>
      </c>
      <c r="K30" s="422"/>
      <c r="L30" s="422"/>
      <c r="M30" s="422"/>
      <c r="N30" s="422"/>
      <c r="O30" s="422"/>
      <c r="P30" s="423"/>
      <c r="Q30" s="6"/>
      <c r="R30" s="418" t="s">
        <v>160</v>
      </c>
      <c r="S30" s="419"/>
      <c r="T30" s="419"/>
      <c r="U30" s="419"/>
      <c r="V30" s="419"/>
      <c r="W30" s="419"/>
      <c r="X30" s="419"/>
      <c r="Y30" s="420"/>
      <c r="Z30" s="439">
        <v>0</v>
      </c>
      <c r="AA30" s="425"/>
      <c r="AB30" s="425"/>
      <c r="AC30" s="425"/>
      <c r="AD30" s="425"/>
      <c r="AE30" s="425"/>
      <c r="AF30" s="426"/>
      <c r="AG30" s="1"/>
      <c r="AH30" s="418" t="s">
        <v>65</v>
      </c>
      <c r="AI30" s="419"/>
      <c r="AJ30" s="419"/>
      <c r="AK30" s="419"/>
      <c r="AL30" s="419"/>
      <c r="AM30" s="419"/>
      <c r="AN30" s="419"/>
      <c r="AO30" s="420"/>
      <c r="AP30" s="427">
        <v>100</v>
      </c>
      <c r="AQ30" s="428"/>
      <c r="AR30" s="428"/>
      <c r="AS30" s="429"/>
      <c r="AT30" s="430">
        <f t="shared" si="1"/>
        <v>600</v>
      </c>
      <c r="AU30" s="431"/>
      <c r="AV30" s="431"/>
      <c r="AW30" s="431"/>
      <c r="AX30" s="432">
        <f t="shared" si="2"/>
        <v>0.20202020202020202</v>
      </c>
      <c r="AY30" s="433"/>
      <c r="AZ30" s="434"/>
      <c r="BA30" s="435"/>
      <c r="BC30"/>
      <c r="BD30"/>
      <c r="BE30"/>
      <c r="BF30"/>
      <c r="BG30"/>
      <c r="BK30" s="1"/>
      <c r="BL30" s="1"/>
      <c r="BO30" s="83" t="s">
        <v>24</v>
      </c>
      <c r="BP30" s="84"/>
      <c r="BQ30" s="84"/>
      <c r="BR30" s="84"/>
      <c r="BS30" s="84"/>
      <c r="BT30" s="84"/>
      <c r="BU30" s="84"/>
      <c r="BV30" s="85">
        <f t="shared" ref="BV30" si="5">I60/$I$62</f>
        <v>0.32171561931744652</v>
      </c>
      <c r="BW30" s="86"/>
      <c r="BX30" s="86"/>
      <c r="BY30" s="86"/>
      <c r="BZ30" s="86"/>
    </row>
    <row r="31" spans="1:78" x14ac:dyDescent="0.25">
      <c r="A31" s="1"/>
      <c r="B31" s="418" t="s">
        <v>67</v>
      </c>
      <c r="C31" s="419"/>
      <c r="D31" s="419"/>
      <c r="E31" s="419"/>
      <c r="F31" s="419"/>
      <c r="G31" s="419"/>
      <c r="H31" s="419"/>
      <c r="I31" s="420"/>
      <c r="J31" s="625">
        <f>IF(X42&gt;55000,55000*0.005)+IF(X42&gt;=250000,(250000-55000)*0.01,(X42-55000)*0.01)+IF(X42&gt;=400000,(400000-250000)*0.015,(X42-250000)*0.015)+IF(X42&gt;400000,(X42-400000)*0.02,0)</f>
        <v>6475</v>
      </c>
      <c r="K31" s="626"/>
      <c r="L31" s="626"/>
      <c r="M31" s="626"/>
      <c r="N31" s="626"/>
      <c r="O31" s="626"/>
      <c r="P31" s="627"/>
      <c r="Q31" s="6"/>
      <c r="R31" s="443" t="s">
        <v>69</v>
      </c>
      <c r="S31" s="444"/>
      <c r="T31" s="444"/>
      <c r="U31" s="444"/>
      <c r="V31" s="444"/>
      <c r="W31" s="444"/>
      <c r="X31" s="444"/>
      <c r="Y31" s="445"/>
      <c r="Z31" s="439">
        <v>0</v>
      </c>
      <c r="AA31" s="425"/>
      <c r="AB31" s="425"/>
      <c r="AC31" s="425"/>
      <c r="AD31" s="425"/>
      <c r="AE31" s="425"/>
      <c r="AF31" s="426"/>
      <c r="AG31" s="1"/>
      <c r="AH31" s="418" t="s">
        <v>68</v>
      </c>
      <c r="AI31" s="419"/>
      <c r="AJ31" s="419"/>
      <c r="AK31" s="419"/>
      <c r="AL31" s="419"/>
      <c r="AM31" s="419"/>
      <c r="AN31" s="419"/>
      <c r="AO31" s="420"/>
      <c r="AP31" s="427">
        <v>150</v>
      </c>
      <c r="AQ31" s="428"/>
      <c r="AR31" s="428"/>
      <c r="AS31" s="429"/>
      <c r="AT31" s="430">
        <f t="shared" si="1"/>
        <v>900</v>
      </c>
      <c r="AU31" s="431"/>
      <c r="AV31" s="431"/>
      <c r="AW31" s="431"/>
      <c r="AX31" s="432">
        <f t="shared" si="2"/>
        <v>0.30303030303030304</v>
      </c>
      <c r="AY31" s="433"/>
      <c r="AZ31" s="434"/>
      <c r="BA31" s="435"/>
      <c r="BC31"/>
      <c r="BD31"/>
      <c r="BE31"/>
      <c r="BF31"/>
      <c r="BG31"/>
      <c r="BK31" s="1"/>
      <c r="BL31" s="1"/>
      <c r="BO31" s="84"/>
      <c r="BP31" s="84"/>
      <c r="BQ31" s="84"/>
      <c r="BR31" s="84"/>
      <c r="BS31" s="84"/>
      <c r="BT31" s="84"/>
      <c r="BU31" s="84"/>
      <c r="BV31" s="86"/>
      <c r="BW31" s="86"/>
      <c r="BX31" s="86"/>
      <c r="BY31" s="86"/>
      <c r="BZ31" s="86"/>
    </row>
    <row r="32" spans="1:78" x14ac:dyDescent="0.25">
      <c r="A32" s="1"/>
      <c r="B32" s="418" t="s">
        <v>70</v>
      </c>
      <c r="C32" s="419"/>
      <c r="D32" s="419"/>
      <c r="E32" s="419"/>
      <c r="F32" s="419"/>
      <c r="G32" s="419"/>
      <c r="H32" s="419"/>
      <c r="I32" s="420"/>
      <c r="J32" s="421">
        <v>0</v>
      </c>
      <c r="K32" s="422"/>
      <c r="L32" s="422"/>
      <c r="M32" s="422"/>
      <c r="N32" s="422"/>
      <c r="O32" s="422"/>
      <c r="P32" s="423"/>
      <c r="Q32" s="6"/>
      <c r="R32" s="385" t="s">
        <v>69</v>
      </c>
      <c r="S32" s="386"/>
      <c r="T32" s="386"/>
      <c r="U32" s="386"/>
      <c r="V32" s="386"/>
      <c r="W32" s="386"/>
      <c r="X32" s="386"/>
      <c r="Y32" s="387"/>
      <c r="Z32" s="424">
        <v>0</v>
      </c>
      <c r="AA32" s="425"/>
      <c r="AB32" s="425"/>
      <c r="AC32" s="425"/>
      <c r="AD32" s="425"/>
      <c r="AE32" s="425"/>
      <c r="AF32" s="426"/>
      <c r="AG32" s="1"/>
      <c r="AH32" s="418" t="s">
        <v>71</v>
      </c>
      <c r="AI32" s="419"/>
      <c r="AJ32" s="419"/>
      <c r="AK32" s="419"/>
      <c r="AL32" s="419"/>
      <c r="AM32" s="419"/>
      <c r="AN32" s="419"/>
      <c r="AO32" s="420"/>
      <c r="AP32" s="427">
        <v>0</v>
      </c>
      <c r="AQ32" s="428"/>
      <c r="AR32" s="428"/>
      <c r="AS32" s="429"/>
      <c r="AT32" s="430">
        <f t="shared" si="1"/>
        <v>0</v>
      </c>
      <c r="AU32" s="431"/>
      <c r="AV32" s="431"/>
      <c r="AW32" s="431"/>
      <c r="AX32" s="432">
        <f t="shared" si="2"/>
        <v>0</v>
      </c>
      <c r="AY32" s="433"/>
      <c r="AZ32" s="434"/>
      <c r="BA32" s="435"/>
      <c r="BC32"/>
      <c r="BD32"/>
      <c r="BE32"/>
      <c r="BF32"/>
      <c r="BG32"/>
      <c r="BK32" s="1"/>
      <c r="BL32" s="1"/>
    </row>
    <row r="33" spans="1:65" ht="24" customHeight="1" thickBot="1" x14ac:dyDescent="0.3">
      <c r="A33" s="1"/>
      <c r="B33" s="436" t="s">
        <v>188</v>
      </c>
      <c r="C33" s="437"/>
      <c r="D33" s="437"/>
      <c r="E33" s="437"/>
      <c r="F33" s="437"/>
      <c r="G33" s="437"/>
      <c r="H33" s="437"/>
      <c r="I33" s="438"/>
      <c r="J33" s="421">
        <v>0</v>
      </c>
      <c r="K33" s="422"/>
      <c r="L33" s="422"/>
      <c r="M33" s="422"/>
      <c r="N33" s="422"/>
      <c r="O33" s="422"/>
      <c r="P33" s="423"/>
      <c r="Q33" s="1"/>
      <c r="R33" s="385" t="s">
        <v>69</v>
      </c>
      <c r="S33" s="386"/>
      <c r="T33" s="386"/>
      <c r="U33" s="386"/>
      <c r="V33" s="386"/>
      <c r="W33" s="386"/>
      <c r="X33" s="386"/>
      <c r="Y33" s="387"/>
      <c r="Z33" s="424">
        <v>0</v>
      </c>
      <c r="AA33" s="425"/>
      <c r="AB33" s="425"/>
      <c r="AC33" s="425"/>
      <c r="AD33" s="425"/>
      <c r="AE33" s="425"/>
      <c r="AF33" s="426"/>
      <c r="AG33" s="1"/>
      <c r="AH33" s="391" t="s">
        <v>69</v>
      </c>
      <c r="AI33" s="392"/>
      <c r="AJ33" s="392"/>
      <c r="AK33" s="392"/>
      <c r="AL33" s="392"/>
      <c r="AM33" s="392"/>
      <c r="AN33" s="392"/>
      <c r="AO33" s="393"/>
      <c r="AP33" s="427">
        <v>0</v>
      </c>
      <c r="AQ33" s="428"/>
      <c r="AR33" s="428"/>
      <c r="AS33" s="429"/>
      <c r="AT33" s="430">
        <f t="shared" si="1"/>
        <v>0</v>
      </c>
      <c r="AU33" s="431"/>
      <c r="AV33" s="431"/>
      <c r="AW33" s="431"/>
      <c r="AX33" s="432">
        <f t="shared" si="2"/>
        <v>0</v>
      </c>
      <c r="AY33" s="433"/>
      <c r="AZ33" s="434"/>
      <c r="BA33" s="435"/>
      <c r="BC33"/>
      <c r="BD33"/>
      <c r="BE33"/>
      <c r="BF33"/>
      <c r="BG33"/>
      <c r="BK33" s="1"/>
      <c r="BL33" s="1"/>
    </row>
    <row r="34" spans="1:65" x14ac:dyDescent="0.25">
      <c r="A34" s="1"/>
      <c r="B34" s="379"/>
      <c r="C34" s="380"/>
      <c r="D34" s="380"/>
      <c r="E34" s="380"/>
      <c r="F34" s="380"/>
      <c r="G34" s="380"/>
      <c r="H34" s="380"/>
      <c r="I34" s="381"/>
      <c r="J34" s="382">
        <v>0</v>
      </c>
      <c r="K34" s="383"/>
      <c r="L34" s="383"/>
      <c r="M34" s="383"/>
      <c r="N34" s="383"/>
      <c r="O34" s="383"/>
      <c r="P34" s="384"/>
      <c r="Q34" s="1"/>
      <c r="R34" s="385" t="s">
        <v>69</v>
      </c>
      <c r="S34" s="386"/>
      <c r="T34" s="386"/>
      <c r="U34" s="386"/>
      <c r="V34" s="386"/>
      <c r="W34" s="386"/>
      <c r="X34" s="386"/>
      <c r="Y34" s="387"/>
      <c r="Z34" s="388">
        <v>0</v>
      </c>
      <c r="AA34" s="389"/>
      <c r="AB34" s="389"/>
      <c r="AC34" s="389"/>
      <c r="AD34" s="389"/>
      <c r="AE34" s="389"/>
      <c r="AF34" s="390"/>
      <c r="AG34" s="1"/>
      <c r="AH34" s="391" t="s">
        <v>69</v>
      </c>
      <c r="AI34" s="392"/>
      <c r="AJ34" s="392"/>
      <c r="AK34" s="392"/>
      <c r="AL34" s="392"/>
      <c r="AM34" s="392"/>
      <c r="AN34" s="392"/>
      <c r="AO34" s="393"/>
      <c r="AP34" s="394">
        <v>0</v>
      </c>
      <c r="AQ34" s="395"/>
      <c r="AR34" s="395"/>
      <c r="AS34" s="396"/>
      <c r="AT34" s="397">
        <f t="shared" si="1"/>
        <v>0</v>
      </c>
      <c r="AU34" s="398"/>
      <c r="AV34" s="398"/>
      <c r="AW34" s="398"/>
      <c r="AX34" s="399">
        <f t="shared" si="2"/>
        <v>0</v>
      </c>
      <c r="AY34" s="400"/>
      <c r="AZ34" s="401"/>
      <c r="BA34" s="402"/>
      <c r="BC34"/>
      <c r="BD34"/>
      <c r="BE34"/>
      <c r="BF34"/>
      <c r="BG34"/>
      <c r="BK34" s="1"/>
      <c r="BL34" s="1"/>
      <c r="BM34" s="1"/>
    </row>
    <row r="35" spans="1:65" ht="16.5" thickBot="1" x14ac:dyDescent="0.3">
      <c r="A35" s="1"/>
      <c r="B35" s="403" t="s">
        <v>72</v>
      </c>
      <c r="C35" s="404"/>
      <c r="D35" s="404"/>
      <c r="E35" s="404"/>
      <c r="F35" s="404"/>
      <c r="G35" s="404"/>
      <c r="H35" s="404"/>
      <c r="I35" s="405"/>
      <c r="J35" s="406">
        <f>SUM(J25:P34)</f>
        <v>9975</v>
      </c>
      <c r="K35" s="407"/>
      <c r="L35" s="407"/>
      <c r="M35" s="407"/>
      <c r="N35" s="407"/>
      <c r="O35" s="407"/>
      <c r="P35" s="408"/>
      <c r="Q35" s="1"/>
      <c r="R35" s="409" t="s">
        <v>73</v>
      </c>
      <c r="S35" s="410"/>
      <c r="T35" s="410"/>
      <c r="U35" s="410"/>
      <c r="V35" s="410"/>
      <c r="W35" s="410"/>
      <c r="X35" s="410"/>
      <c r="Y35" s="411"/>
      <c r="Z35" s="412">
        <f>SUM(Z25:AF34)-(Z26*2)</f>
        <v>36300</v>
      </c>
      <c r="AA35" s="407"/>
      <c r="AB35" s="407"/>
      <c r="AC35" s="407"/>
      <c r="AD35" s="407"/>
      <c r="AE35" s="407"/>
      <c r="AF35" s="408"/>
      <c r="AG35" s="1"/>
      <c r="AH35" s="409" t="s">
        <v>22</v>
      </c>
      <c r="AI35" s="410"/>
      <c r="AJ35" s="410"/>
      <c r="AK35" s="410"/>
      <c r="AL35" s="410"/>
      <c r="AM35" s="410"/>
      <c r="AN35" s="410"/>
      <c r="AO35" s="411"/>
      <c r="AP35" s="413">
        <f>SUM(AP25:AS34)</f>
        <v>495</v>
      </c>
      <c r="AQ35" s="205"/>
      <c r="AR35" s="205"/>
      <c r="AS35" s="414"/>
      <c r="AT35" s="413">
        <f>SUM(AT25:AW34)</f>
        <v>2970</v>
      </c>
      <c r="AU35" s="205"/>
      <c r="AV35" s="205"/>
      <c r="AW35" s="205"/>
      <c r="AX35" s="415">
        <f>SUM(AX25:BA34)</f>
        <v>1</v>
      </c>
      <c r="AY35" s="205"/>
      <c r="AZ35" s="416"/>
      <c r="BA35" s="417"/>
      <c r="BC35"/>
      <c r="BD35"/>
      <c r="BE35"/>
      <c r="BF35"/>
      <c r="BG35"/>
      <c r="BK35" s="1"/>
      <c r="BL35" s="1"/>
      <c r="BM35" s="1"/>
    </row>
    <row r="36" spans="1:65" ht="15.75" thickBo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C36"/>
      <c r="BD36"/>
      <c r="BE36"/>
      <c r="BF36"/>
      <c r="BG36"/>
    </row>
    <row r="37" spans="1:65" ht="15.75"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C37" s="71" t="s">
        <v>147</v>
      </c>
      <c r="BD37" s="60">
        <f>BF59</f>
        <v>0.02</v>
      </c>
      <c r="BE37"/>
      <c r="BF37"/>
      <c r="BG37"/>
    </row>
    <row r="38" spans="1:65" ht="14.45" customHeight="1" thickBot="1" x14ac:dyDescent="0.3">
      <c r="A38" s="1"/>
      <c r="B38" s="356" t="s">
        <v>15</v>
      </c>
      <c r="C38" s="122"/>
      <c r="D38" s="358" t="s">
        <v>97</v>
      </c>
      <c r="E38" s="303"/>
      <c r="F38" s="303"/>
      <c r="G38" s="303"/>
      <c r="H38" s="303"/>
      <c r="I38" s="303"/>
      <c r="J38" s="303"/>
      <c r="K38" s="303"/>
      <c r="L38" s="303"/>
      <c r="M38" s="303"/>
      <c r="N38" s="303"/>
      <c r="O38" s="303"/>
      <c r="P38" s="304"/>
      <c r="R38" s="356" t="s">
        <v>104</v>
      </c>
      <c r="S38" s="122"/>
      <c r="T38" s="302" t="s">
        <v>99</v>
      </c>
      <c r="U38" s="303"/>
      <c r="V38" s="303"/>
      <c r="W38" s="303"/>
      <c r="X38" s="303"/>
      <c r="Y38" s="303"/>
      <c r="Z38" s="303"/>
      <c r="AA38" s="303"/>
      <c r="AB38" s="303"/>
      <c r="AC38" s="303"/>
      <c r="AD38" s="303"/>
      <c r="AE38" s="303"/>
      <c r="AF38" s="303"/>
      <c r="AG38" s="362"/>
      <c r="AH38" s="362"/>
      <c r="AI38" s="362"/>
      <c r="AJ38" s="362"/>
      <c r="AK38" s="362"/>
      <c r="AL38" s="362"/>
      <c r="AM38" s="362"/>
      <c r="AN38" s="362"/>
      <c r="AO38" s="362"/>
      <c r="AP38" s="362"/>
      <c r="AQ38" s="362"/>
      <c r="AR38" s="362"/>
      <c r="AS38" s="362"/>
      <c r="AT38" s="362"/>
      <c r="AU38" s="362"/>
      <c r="AV38" s="362"/>
      <c r="AW38" s="362"/>
      <c r="AX38" s="362"/>
      <c r="AY38" s="362"/>
      <c r="AZ38" s="362"/>
      <c r="BA38" s="363"/>
      <c r="BC38" s="97"/>
      <c r="BD38" s="96"/>
      <c r="BE38" s="96"/>
      <c r="BF38"/>
      <c r="BG38"/>
    </row>
    <row r="39" spans="1:65" ht="15.75" thickBot="1" x14ac:dyDescent="0.3">
      <c r="A39" s="1"/>
      <c r="B39" s="357"/>
      <c r="C39" s="125"/>
      <c r="D39" s="359"/>
      <c r="E39" s="306"/>
      <c r="F39" s="306"/>
      <c r="G39" s="306"/>
      <c r="H39" s="306"/>
      <c r="I39" s="306"/>
      <c r="J39" s="306"/>
      <c r="K39" s="306"/>
      <c r="L39" s="306"/>
      <c r="M39" s="306"/>
      <c r="N39" s="306"/>
      <c r="O39" s="306"/>
      <c r="P39" s="307"/>
      <c r="R39" s="360"/>
      <c r="S39" s="361"/>
      <c r="T39" s="364"/>
      <c r="U39" s="365"/>
      <c r="V39" s="365"/>
      <c r="W39" s="365"/>
      <c r="X39" s="365"/>
      <c r="Y39" s="365"/>
      <c r="Z39" s="365"/>
      <c r="AA39" s="365"/>
      <c r="AB39" s="365"/>
      <c r="AC39" s="365"/>
      <c r="AD39" s="365"/>
      <c r="AE39" s="365"/>
      <c r="AF39" s="365"/>
      <c r="AG39" s="269"/>
      <c r="AH39" s="269"/>
      <c r="AI39" s="269"/>
      <c r="AJ39" s="269"/>
      <c r="AK39" s="269"/>
      <c r="AL39" s="269"/>
      <c r="AM39" s="269"/>
      <c r="AN39" s="269"/>
      <c r="AO39" s="269"/>
      <c r="AP39" s="269"/>
      <c r="AQ39" s="269"/>
      <c r="AR39" s="269"/>
      <c r="AS39" s="269"/>
      <c r="AT39" s="269"/>
      <c r="AU39" s="269"/>
      <c r="AV39" s="269"/>
      <c r="AW39" s="269"/>
      <c r="AX39" s="269"/>
      <c r="AY39" s="269"/>
      <c r="AZ39" s="269"/>
      <c r="BA39" s="270"/>
      <c r="BC39" s="87" t="s">
        <v>218</v>
      </c>
      <c r="BD39" s="88"/>
      <c r="BE39" s="88"/>
      <c r="BF39"/>
      <c r="BG39"/>
    </row>
    <row r="40" spans="1:65" ht="15.75" thickBot="1" x14ac:dyDescent="0.3">
      <c r="A40" s="1"/>
      <c r="B40" s="366" t="s">
        <v>93</v>
      </c>
      <c r="C40" s="367"/>
      <c r="D40" s="367"/>
      <c r="E40" s="367"/>
      <c r="F40" s="367"/>
      <c r="G40" s="367"/>
      <c r="H40" s="367"/>
      <c r="I40" s="368"/>
      <c r="J40" s="369">
        <v>3</v>
      </c>
      <c r="K40" s="370"/>
      <c r="L40" s="370"/>
      <c r="M40" s="370"/>
      <c r="N40" s="370"/>
      <c r="O40" s="370"/>
      <c r="P40" s="371"/>
      <c r="R40" s="372" t="s">
        <v>154</v>
      </c>
      <c r="S40" s="373"/>
      <c r="T40" s="373"/>
      <c r="U40" s="373"/>
      <c r="V40" s="373"/>
      <c r="W40" s="373"/>
      <c r="X40" s="376">
        <v>700000</v>
      </c>
      <c r="Y40" s="241"/>
      <c r="Z40" s="241"/>
      <c r="AA40" s="241"/>
      <c r="AB40" s="241"/>
      <c r="AC40" s="242"/>
      <c r="AD40" s="377"/>
      <c r="AE40" s="378"/>
      <c r="AF40" s="378"/>
      <c r="AG40" s="378"/>
      <c r="AH40" s="378"/>
      <c r="AI40" s="378"/>
      <c r="AJ40" s="321"/>
      <c r="AK40" s="319"/>
      <c r="AL40" s="319"/>
      <c r="AM40" s="319"/>
      <c r="AN40" s="319"/>
      <c r="AO40" s="319"/>
      <c r="AP40" s="318"/>
      <c r="AQ40" s="319"/>
      <c r="AR40" s="319"/>
      <c r="AS40" s="319"/>
      <c r="AT40" s="319"/>
      <c r="AU40" s="319"/>
      <c r="AV40" s="321"/>
      <c r="AW40" s="319"/>
      <c r="AX40" s="319"/>
      <c r="AY40" s="319"/>
      <c r="AZ40" s="319"/>
      <c r="BA40" s="322"/>
      <c r="BC40" s="89" t="s">
        <v>219</v>
      </c>
      <c r="BD40" s="90"/>
      <c r="BE40" s="90" t="s">
        <v>223</v>
      </c>
      <c r="BF40"/>
      <c r="BG40"/>
    </row>
    <row r="41" spans="1:65" ht="15.75" thickBot="1" x14ac:dyDescent="0.3">
      <c r="A41" s="1"/>
      <c r="B41" s="340"/>
      <c r="C41" s="341"/>
      <c r="D41" s="341"/>
      <c r="E41" s="341"/>
      <c r="F41" s="341"/>
      <c r="G41" s="341"/>
      <c r="H41" s="341"/>
      <c r="I41" s="342"/>
      <c r="J41" s="346"/>
      <c r="K41" s="347"/>
      <c r="L41" s="347"/>
      <c r="M41" s="347"/>
      <c r="N41" s="347"/>
      <c r="O41" s="347"/>
      <c r="P41" s="348"/>
      <c r="R41" s="374"/>
      <c r="S41" s="375"/>
      <c r="T41" s="375"/>
      <c r="U41" s="375"/>
      <c r="V41" s="375"/>
      <c r="W41" s="375"/>
      <c r="X41" s="243"/>
      <c r="Y41" s="244"/>
      <c r="Z41" s="244"/>
      <c r="AA41" s="244"/>
      <c r="AB41" s="244"/>
      <c r="AC41" s="245"/>
      <c r="AD41" s="324"/>
      <c r="AE41" s="325"/>
      <c r="AF41" s="325"/>
      <c r="AG41" s="326"/>
      <c r="AH41" s="325"/>
      <c r="AI41" s="325"/>
      <c r="AJ41" s="320"/>
      <c r="AK41" s="320"/>
      <c r="AL41" s="320"/>
      <c r="AM41" s="320"/>
      <c r="AN41" s="320"/>
      <c r="AO41" s="320"/>
      <c r="AP41" s="320"/>
      <c r="AQ41" s="320"/>
      <c r="AR41" s="320"/>
      <c r="AS41" s="320"/>
      <c r="AT41" s="320"/>
      <c r="AU41" s="320"/>
      <c r="AV41" s="320"/>
      <c r="AW41" s="320"/>
      <c r="AX41" s="320"/>
      <c r="AY41" s="320"/>
      <c r="AZ41" s="320"/>
      <c r="BA41" s="323"/>
      <c r="BC41" s="91">
        <v>10000</v>
      </c>
      <c r="BD41" s="92">
        <v>0.1749</v>
      </c>
      <c r="BE41" s="93">
        <v>10000</v>
      </c>
      <c r="BF41"/>
      <c r="BG41"/>
    </row>
    <row r="42" spans="1:65" ht="15" customHeight="1" x14ac:dyDescent="0.25">
      <c r="A42" s="1"/>
      <c r="B42" s="337" t="s">
        <v>94</v>
      </c>
      <c r="C42" s="338"/>
      <c r="D42" s="338"/>
      <c r="E42" s="338"/>
      <c r="F42" s="338"/>
      <c r="G42" s="338"/>
      <c r="H42" s="338"/>
      <c r="I42" s="339"/>
      <c r="J42" s="343">
        <v>3</v>
      </c>
      <c r="K42" s="344"/>
      <c r="L42" s="344"/>
      <c r="M42" s="344"/>
      <c r="N42" s="344"/>
      <c r="O42" s="344"/>
      <c r="P42" s="345"/>
      <c r="R42" s="259" t="s">
        <v>168</v>
      </c>
      <c r="S42" s="260"/>
      <c r="T42" s="260"/>
      <c r="U42" s="260"/>
      <c r="V42" s="260"/>
      <c r="W42" s="261"/>
      <c r="X42" s="350">
        <v>500000</v>
      </c>
      <c r="Y42" s="132"/>
      <c r="Z42" s="132"/>
      <c r="AA42" s="132"/>
      <c r="AB42" s="132"/>
      <c r="AC42" s="351"/>
      <c r="AD42" s="289" t="s">
        <v>103</v>
      </c>
      <c r="AE42" s="289"/>
      <c r="AF42" s="289"/>
      <c r="AG42" s="289"/>
      <c r="AH42" s="289"/>
      <c r="AI42" s="290"/>
      <c r="AJ42" s="619">
        <v>0.1749</v>
      </c>
      <c r="AK42" s="620"/>
      <c r="AL42" s="620"/>
      <c r="AM42" s="620"/>
      <c r="AN42" s="620"/>
      <c r="AO42" s="621"/>
      <c r="AP42" s="299" t="s">
        <v>100</v>
      </c>
      <c r="AQ42" s="300"/>
      <c r="AR42" s="300"/>
      <c r="AS42" s="300"/>
      <c r="AT42" s="300"/>
      <c r="AU42" s="301"/>
      <c r="AV42" s="308">
        <f>IFERROR((AS43*X46),0)</f>
        <v>12250</v>
      </c>
      <c r="AW42" s="309"/>
      <c r="AX42" s="309"/>
      <c r="AY42" s="309"/>
      <c r="AZ42" s="309"/>
      <c r="BA42" s="310"/>
      <c r="BC42" s="48">
        <v>0.05</v>
      </c>
      <c r="BD42" s="94">
        <v>0.16489999999999999</v>
      </c>
      <c r="BE42" s="80">
        <v>20000</v>
      </c>
      <c r="BF42"/>
      <c r="BG42"/>
    </row>
    <row r="43" spans="1:65" x14ac:dyDescent="0.25">
      <c r="A43" s="1"/>
      <c r="B43" s="340"/>
      <c r="C43" s="341"/>
      <c r="D43" s="341"/>
      <c r="E43" s="341"/>
      <c r="F43" s="341"/>
      <c r="G43" s="341"/>
      <c r="H43" s="341"/>
      <c r="I43" s="342"/>
      <c r="J43" s="346"/>
      <c r="K43" s="347"/>
      <c r="L43" s="347"/>
      <c r="M43" s="347"/>
      <c r="N43" s="347"/>
      <c r="O43" s="347"/>
      <c r="P43" s="348"/>
      <c r="R43" s="349"/>
      <c r="S43" s="291"/>
      <c r="T43" s="291"/>
      <c r="U43" s="291"/>
      <c r="V43" s="291"/>
      <c r="W43" s="292"/>
      <c r="X43" s="352"/>
      <c r="Y43" s="353"/>
      <c r="Z43" s="353"/>
      <c r="AA43" s="353"/>
      <c r="AB43" s="353"/>
      <c r="AC43" s="354"/>
      <c r="AD43" s="291"/>
      <c r="AE43" s="291"/>
      <c r="AF43" s="291"/>
      <c r="AG43" s="291"/>
      <c r="AH43" s="291"/>
      <c r="AI43" s="292"/>
      <c r="AJ43" s="622"/>
      <c r="AK43" s="623"/>
      <c r="AL43" s="623"/>
      <c r="AM43" s="623"/>
      <c r="AN43" s="623"/>
      <c r="AO43" s="624"/>
      <c r="AP43" s="314" t="s">
        <v>102</v>
      </c>
      <c r="AQ43" s="314"/>
      <c r="AR43" s="314"/>
      <c r="AS43" s="315">
        <v>2.5000000000000001E-2</v>
      </c>
      <c r="AT43" s="316"/>
      <c r="AU43" s="317"/>
      <c r="AV43" s="311"/>
      <c r="AW43" s="312"/>
      <c r="AX43" s="312"/>
      <c r="AY43" s="312"/>
      <c r="AZ43" s="312"/>
      <c r="BA43" s="313"/>
      <c r="BC43" s="48">
        <v>0.1</v>
      </c>
      <c r="BD43" s="94">
        <v>0.15490000000000001</v>
      </c>
      <c r="BE43" s="80">
        <v>30000</v>
      </c>
      <c r="BF43" s="75"/>
      <c r="BG43"/>
    </row>
    <row r="44" spans="1:65" ht="15" customHeight="1" x14ac:dyDescent="0.25">
      <c r="A44" s="1"/>
      <c r="B44" s="327" t="s">
        <v>95</v>
      </c>
      <c r="C44" s="328"/>
      <c r="D44" s="328"/>
      <c r="E44" s="328"/>
      <c r="F44" s="328"/>
      <c r="G44" s="328"/>
      <c r="H44" s="328"/>
      <c r="I44" s="328"/>
      <c r="J44" s="331">
        <f>SUM(J40:P43)</f>
        <v>6</v>
      </c>
      <c r="K44" s="332"/>
      <c r="L44" s="332"/>
      <c r="M44" s="332"/>
      <c r="N44" s="332"/>
      <c r="O44" s="332"/>
      <c r="P44" s="333"/>
      <c r="R44" s="259" t="s">
        <v>147</v>
      </c>
      <c r="S44" s="260"/>
      <c r="T44" s="260"/>
      <c r="U44" s="260"/>
      <c r="V44" s="260"/>
      <c r="W44" s="261"/>
      <c r="X44" s="350">
        <v>10000</v>
      </c>
      <c r="Y44" s="132"/>
      <c r="Z44" s="132"/>
      <c r="AA44" s="132"/>
      <c r="AB44" s="132"/>
      <c r="AC44" s="351"/>
      <c r="AD44" s="260" t="s">
        <v>151</v>
      </c>
      <c r="AE44" s="260"/>
      <c r="AF44" s="260"/>
      <c r="AG44" s="260"/>
      <c r="AH44" s="260"/>
      <c r="AI44" s="261"/>
      <c r="AJ44" s="271">
        <f>(AJ42*(X46+AV42))/12</f>
        <v>7320.2937499999998</v>
      </c>
      <c r="AK44" s="272"/>
      <c r="AL44" s="272"/>
      <c r="AM44" s="272"/>
      <c r="AN44" s="272"/>
      <c r="AO44" s="273"/>
      <c r="AP44" s="259" t="s">
        <v>153</v>
      </c>
      <c r="AQ44" s="260"/>
      <c r="AR44" s="260"/>
      <c r="AS44" s="260"/>
      <c r="AT44" s="260"/>
      <c r="AU44" s="261"/>
      <c r="AV44" s="271">
        <f>IFERROR((AJ44*J44),0)</f>
        <v>43921.762499999997</v>
      </c>
      <c r="AW44" s="272"/>
      <c r="AX44" s="272"/>
      <c r="AY44" s="272"/>
      <c r="AZ44" s="272"/>
      <c r="BA44" s="273"/>
      <c r="BC44" s="48">
        <v>0.15</v>
      </c>
      <c r="BD44" s="94">
        <v>0.13489999999999999</v>
      </c>
      <c r="BE44" s="80">
        <v>45000</v>
      </c>
      <c r="BF44"/>
      <c r="BG44"/>
    </row>
    <row r="45" spans="1:65" ht="15.75" thickBot="1" x14ac:dyDescent="0.3">
      <c r="A45" s="1"/>
      <c r="B45" s="329"/>
      <c r="C45" s="330"/>
      <c r="D45" s="330"/>
      <c r="E45" s="330"/>
      <c r="F45" s="330"/>
      <c r="G45" s="330"/>
      <c r="H45" s="330"/>
      <c r="I45" s="330"/>
      <c r="J45" s="334"/>
      <c r="K45" s="335"/>
      <c r="L45" s="335"/>
      <c r="M45" s="335"/>
      <c r="N45" s="335"/>
      <c r="O45" s="335"/>
      <c r="P45" s="336"/>
      <c r="R45" s="349"/>
      <c r="S45" s="291"/>
      <c r="T45" s="291"/>
      <c r="U45" s="291"/>
      <c r="V45" s="291"/>
      <c r="W45" s="292"/>
      <c r="X45" s="352"/>
      <c r="Y45" s="353"/>
      <c r="Z45" s="353"/>
      <c r="AA45" s="353"/>
      <c r="AB45" s="353"/>
      <c r="AC45" s="354"/>
      <c r="AD45" s="291"/>
      <c r="AE45" s="291"/>
      <c r="AF45" s="291"/>
      <c r="AG45" s="291"/>
      <c r="AH45" s="291"/>
      <c r="AI45" s="292"/>
      <c r="AJ45" s="311"/>
      <c r="AK45" s="312"/>
      <c r="AL45" s="312"/>
      <c r="AM45" s="312"/>
      <c r="AN45" s="312"/>
      <c r="AO45" s="313"/>
      <c r="AP45" s="262"/>
      <c r="AQ45" s="263"/>
      <c r="AR45" s="263"/>
      <c r="AS45" s="263"/>
      <c r="AT45" s="263"/>
      <c r="AU45" s="264"/>
      <c r="AV45" s="274"/>
      <c r="AW45" s="275"/>
      <c r="AX45" s="275"/>
      <c r="AY45" s="275"/>
      <c r="AZ45" s="275"/>
      <c r="BA45" s="276"/>
      <c r="BC45" s="48">
        <v>0.2</v>
      </c>
      <c r="BD45" s="94">
        <v>0.10489999999999999</v>
      </c>
      <c r="BE45" s="80">
        <v>60000</v>
      </c>
      <c r="BF45"/>
      <c r="BG45"/>
    </row>
    <row r="46" spans="1:65" ht="14.65" customHeight="1" x14ac:dyDescent="0.25">
      <c r="A46" s="1"/>
      <c r="B46" s="246" t="s">
        <v>96</v>
      </c>
      <c r="C46" s="247"/>
      <c r="D46" s="247"/>
      <c r="E46" s="247"/>
      <c r="F46" s="247"/>
      <c r="G46" s="247"/>
      <c r="H46" s="247"/>
      <c r="I46" s="247"/>
      <c r="J46" s="250">
        <v>50000</v>
      </c>
      <c r="K46" s="251"/>
      <c r="L46" s="251"/>
      <c r="M46" s="251"/>
      <c r="N46" s="251"/>
      <c r="O46" s="251"/>
      <c r="P46" s="252"/>
      <c r="R46" s="259" t="s">
        <v>150</v>
      </c>
      <c r="S46" s="260"/>
      <c r="T46" s="260"/>
      <c r="U46" s="260"/>
      <c r="V46" s="260"/>
      <c r="W46" s="261"/>
      <c r="X46" s="609">
        <f>X42-X44+BE58</f>
        <v>490000</v>
      </c>
      <c r="Y46" s="610"/>
      <c r="Z46" s="610"/>
      <c r="AA46" s="610"/>
      <c r="AB46" s="610"/>
      <c r="AC46" s="610"/>
      <c r="AD46" s="260" t="s">
        <v>152</v>
      </c>
      <c r="AE46" s="260"/>
      <c r="AF46" s="260"/>
      <c r="AG46" s="260"/>
      <c r="AH46" s="260"/>
      <c r="AI46" s="261"/>
      <c r="AJ46" s="271">
        <f>IFERROR((AJ42*(X46+AV42)/365),0)</f>
        <v>240.6671917808219</v>
      </c>
      <c r="AK46" s="272"/>
      <c r="AL46" s="272"/>
      <c r="AM46" s="272"/>
      <c r="AN46" s="272"/>
      <c r="AO46" s="273"/>
      <c r="AP46" s="277" t="s">
        <v>23</v>
      </c>
      <c r="AQ46" s="278"/>
      <c r="AR46" s="278"/>
      <c r="AS46" s="278"/>
      <c r="AT46" s="278"/>
      <c r="AU46" s="279"/>
      <c r="AV46" s="283">
        <f>IFERROR(((AJ44*J44)+AV42),0)</f>
        <v>56171.762499999997</v>
      </c>
      <c r="AW46" s="284"/>
      <c r="AX46" s="284"/>
      <c r="AY46" s="284"/>
      <c r="AZ46" s="284"/>
      <c r="BA46" s="285"/>
      <c r="BC46" s="48">
        <v>0.25</v>
      </c>
      <c r="BD46" s="94">
        <v>8.9899999999999994E-2</v>
      </c>
      <c r="BE46" s="80">
        <v>75000</v>
      </c>
      <c r="BF46"/>
      <c r="BG46"/>
    </row>
    <row r="47" spans="1:65" ht="15.75" customHeight="1" thickBot="1" x14ac:dyDescent="0.3">
      <c r="A47" s="1"/>
      <c r="B47" s="248"/>
      <c r="C47" s="249"/>
      <c r="D47" s="249"/>
      <c r="E47" s="249"/>
      <c r="F47" s="249"/>
      <c r="G47" s="249"/>
      <c r="H47" s="249"/>
      <c r="I47" s="249"/>
      <c r="J47" s="253"/>
      <c r="K47" s="254"/>
      <c r="L47" s="254"/>
      <c r="M47" s="254"/>
      <c r="N47" s="254"/>
      <c r="O47" s="254"/>
      <c r="P47" s="255"/>
      <c r="R47" s="262"/>
      <c r="S47" s="263"/>
      <c r="T47" s="263"/>
      <c r="U47" s="263"/>
      <c r="V47" s="263"/>
      <c r="W47" s="264"/>
      <c r="X47" s="610"/>
      <c r="Y47" s="610"/>
      <c r="Z47" s="610"/>
      <c r="AA47" s="610"/>
      <c r="AB47" s="610"/>
      <c r="AC47" s="610"/>
      <c r="AD47" s="263"/>
      <c r="AE47" s="263"/>
      <c r="AF47" s="263"/>
      <c r="AG47" s="263"/>
      <c r="AH47" s="263"/>
      <c r="AI47" s="264"/>
      <c r="AJ47" s="274"/>
      <c r="AK47" s="275"/>
      <c r="AL47" s="275"/>
      <c r="AM47" s="275"/>
      <c r="AN47" s="275"/>
      <c r="AO47" s="276"/>
      <c r="AP47" s="280"/>
      <c r="AQ47" s="281"/>
      <c r="AR47" s="281"/>
      <c r="AS47" s="281"/>
      <c r="AT47" s="281"/>
      <c r="AU47" s="282"/>
      <c r="AV47" s="286"/>
      <c r="AW47" s="287"/>
      <c r="AX47" s="287"/>
      <c r="AY47" s="287"/>
      <c r="AZ47" s="287"/>
      <c r="BA47" s="288"/>
      <c r="BC47" s="64">
        <v>0.3</v>
      </c>
      <c r="BD47" s="95">
        <v>7.9899999999999999E-2</v>
      </c>
      <c r="BE47" s="81">
        <v>90000</v>
      </c>
      <c r="BF47"/>
      <c r="BG47"/>
    </row>
    <row r="48" spans="1:65"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C48"/>
      <c r="BD48"/>
      <c r="BE48"/>
      <c r="BF48"/>
      <c r="BG48"/>
      <c r="BH48" s="75"/>
    </row>
    <row r="49" spans="1:61" ht="15.75" thickBo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D49"/>
      <c r="BE49"/>
      <c r="BF49"/>
      <c r="BG49"/>
    </row>
    <row r="50" spans="1:61" ht="15" customHeight="1" x14ac:dyDescent="0.25">
      <c r="A50" s="1"/>
      <c r="B50" s="112" t="s">
        <v>18</v>
      </c>
      <c r="C50" s="161"/>
      <c r="D50" s="302" t="s">
        <v>19</v>
      </c>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4"/>
      <c r="AI50" s="1"/>
      <c r="AJ50" s="595" t="s">
        <v>112</v>
      </c>
      <c r="AK50" s="596"/>
      <c r="AL50" s="578" t="s">
        <v>115</v>
      </c>
      <c r="AM50" s="579"/>
      <c r="AN50" s="579"/>
      <c r="AO50" s="579"/>
      <c r="AP50" s="579"/>
      <c r="AQ50" s="579"/>
      <c r="AR50" s="579"/>
      <c r="AS50" s="579"/>
      <c r="AT50" s="579"/>
      <c r="AU50" s="579"/>
      <c r="AV50" s="579"/>
      <c r="AW50" s="579"/>
      <c r="AX50" s="579"/>
      <c r="AY50" s="579"/>
      <c r="AZ50" s="579"/>
      <c r="BA50" s="611"/>
      <c r="BC50" s="578" t="s">
        <v>216</v>
      </c>
      <c r="BD50" s="579"/>
      <c r="BE50" s="579"/>
      <c r="BF50" s="579"/>
      <c r="BG50"/>
      <c r="BH50" s="75"/>
      <c r="BI50" s="75"/>
    </row>
    <row r="51" spans="1:61" ht="15.75" customHeight="1" thickBot="1" x14ac:dyDescent="0.3">
      <c r="A51" s="1"/>
      <c r="B51" s="173"/>
      <c r="C51" s="180"/>
      <c r="D51" s="305"/>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6"/>
      <c r="AD51" s="306"/>
      <c r="AE51" s="306"/>
      <c r="AF51" s="306"/>
      <c r="AG51" s="306"/>
      <c r="AH51" s="307"/>
      <c r="AI51" s="1"/>
      <c r="AJ51" s="608"/>
      <c r="AK51" s="256"/>
      <c r="AL51" s="258"/>
      <c r="AM51" s="132"/>
      <c r="AN51" s="132"/>
      <c r="AO51" s="132"/>
      <c r="AP51" s="132"/>
      <c r="AQ51" s="132"/>
      <c r="AR51" s="132"/>
      <c r="AS51" s="132"/>
      <c r="AT51" s="132"/>
      <c r="AU51" s="132"/>
      <c r="AV51" s="132"/>
      <c r="AW51" s="132"/>
      <c r="AX51" s="132"/>
      <c r="AY51" s="132"/>
      <c r="AZ51" s="132"/>
      <c r="BA51" s="612"/>
      <c r="BC51" s="561"/>
      <c r="BD51" s="562"/>
      <c r="BE51" s="562"/>
      <c r="BF51" s="46"/>
      <c r="BG51"/>
      <c r="BH51" s="75"/>
      <c r="BI51" s="75"/>
    </row>
    <row r="52" spans="1:61" ht="14.65" customHeight="1" x14ac:dyDescent="0.25">
      <c r="A52" s="1"/>
      <c r="B52" s="236" t="s">
        <v>72</v>
      </c>
      <c r="C52" s="161"/>
      <c r="D52" s="161"/>
      <c r="E52" s="161"/>
      <c r="F52" s="161"/>
      <c r="G52" s="161"/>
      <c r="H52" s="162"/>
      <c r="I52" s="237">
        <f>J35</f>
        <v>9975</v>
      </c>
      <c r="J52" s="238"/>
      <c r="K52" s="238"/>
      <c r="L52" s="238"/>
      <c r="M52" s="239"/>
      <c r="N52" s="13"/>
      <c r="O52" s="11"/>
      <c r="P52" s="11"/>
      <c r="Q52" s="11"/>
      <c r="R52" s="11"/>
      <c r="S52" s="11"/>
      <c r="T52" s="11"/>
      <c r="U52" s="11"/>
      <c r="V52" s="11"/>
      <c r="W52" s="11"/>
      <c r="X52" s="11"/>
      <c r="Y52" s="11"/>
      <c r="Z52" s="11"/>
      <c r="AA52" s="11"/>
      <c r="AB52" s="11"/>
      <c r="AC52" s="11"/>
      <c r="AD52" s="11"/>
      <c r="AE52" s="11"/>
      <c r="AF52" s="11"/>
      <c r="AG52" s="11"/>
      <c r="AH52" s="16"/>
      <c r="AI52" s="1"/>
      <c r="AJ52" s="593" t="s">
        <v>3</v>
      </c>
      <c r="AK52" s="151"/>
      <c r="AL52" s="151"/>
      <c r="AM52" s="151"/>
      <c r="AN52" s="151"/>
      <c r="AO52" s="151"/>
      <c r="AP52" s="151"/>
      <c r="AQ52" s="152"/>
      <c r="AR52" s="240">
        <f>IFERROR((X40-X42-I62),0)</f>
        <v>44583.237499999988</v>
      </c>
      <c r="AS52" s="241"/>
      <c r="AT52" s="241"/>
      <c r="AU52" s="241"/>
      <c r="AV52" s="241"/>
      <c r="AW52" s="241"/>
      <c r="AX52" s="241"/>
      <c r="AY52" s="241"/>
      <c r="AZ52" s="241"/>
      <c r="BA52" s="606"/>
      <c r="BC52" s="49" t="s">
        <v>204</v>
      </c>
      <c r="BD52" s="50"/>
      <c r="BE52" s="67"/>
      <c r="BF52" s="46"/>
      <c r="BG52"/>
    </row>
    <row r="53" spans="1:61" ht="15.75" thickBot="1" x14ac:dyDescent="0.3">
      <c r="A53" s="1"/>
      <c r="B53" s="218"/>
      <c r="C53" s="207"/>
      <c r="D53" s="207"/>
      <c r="E53" s="207"/>
      <c r="F53" s="207"/>
      <c r="G53" s="207"/>
      <c r="H53" s="208"/>
      <c r="I53" s="213"/>
      <c r="J53" s="211"/>
      <c r="K53" s="211"/>
      <c r="L53" s="211"/>
      <c r="M53" s="212"/>
      <c r="N53" s="14"/>
      <c r="O53" s="1"/>
      <c r="P53" s="1"/>
      <c r="Q53" s="1"/>
      <c r="R53" s="1"/>
      <c r="S53" s="1"/>
      <c r="T53" s="1"/>
      <c r="U53" s="1"/>
      <c r="V53" s="1"/>
      <c r="W53" s="1"/>
      <c r="X53" s="1"/>
      <c r="Y53" s="1"/>
      <c r="Z53" s="1"/>
      <c r="AA53" s="1"/>
      <c r="AB53" s="1"/>
      <c r="AC53" s="1"/>
      <c r="AD53" s="1"/>
      <c r="AE53" s="1"/>
      <c r="AF53" s="1"/>
      <c r="AG53" s="1"/>
      <c r="AH53" s="17"/>
      <c r="AI53" s="1"/>
      <c r="AJ53" s="594"/>
      <c r="AK53" s="154"/>
      <c r="AL53" s="154"/>
      <c r="AM53" s="154"/>
      <c r="AN53" s="154"/>
      <c r="AO53" s="154"/>
      <c r="AP53" s="154"/>
      <c r="AQ53" s="155"/>
      <c r="AR53" s="243"/>
      <c r="AS53" s="244"/>
      <c r="AT53" s="244"/>
      <c r="AU53" s="244"/>
      <c r="AV53" s="244"/>
      <c r="AW53" s="244"/>
      <c r="AX53" s="244"/>
      <c r="AY53" s="244"/>
      <c r="AZ53" s="244"/>
      <c r="BA53" s="607"/>
      <c r="BC53" s="49" t="s">
        <v>203</v>
      </c>
      <c r="BD53" s="50"/>
      <c r="BE53" s="51">
        <v>0.75</v>
      </c>
      <c r="BF53" s="46"/>
      <c r="BG53"/>
    </row>
    <row r="54" spans="1:61" ht="14.65" customHeight="1" x14ac:dyDescent="0.25">
      <c r="A54" s="1"/>
      <c r="B54" s="206" t="s">
        <v>22</v>
      </c>
      <c r="C54" s="207"/>
      <c r="D54" s="207"/>
      <c r="E54" s="207"/>
      <c r="F54" s="207"/>
      <c r="G54" s="207"/>
      <c r="H54" s="208"/>
      <c r="I54" s="210">
        <f>AT35</f>
        <v>2970</v>
      </c>
      <c r="J54" s="211"/>
      <c r="K54" s="211"/>
      <c r="L54" s="211"/>
      <c r="M54" s="212"/>
      <c r="N54" s="14"/>
      <c r="O54" s="1"/>
      <c r="P54" s="1"/>
      <c r="Q54" s="1"/>
      <c r="R54" s="1"/>
      <c r="S54" s="1"/>
      <c r="T54" s="1"/>
      <c r="U54" s="1"/>
      <c r="V54" s="1"/>
      <c r="W54" s="1"/>
      <c r="X54" s="1"/>
      <c r="Y54" s="1"/>
      <c r="Z54" s="1"/>
      <c r="AA54" s="1"/>
      <c r="AB54" s="1"/>
      <c r="AC54" s="1"/>
      <c r="AD54" s="1"/>
      <c r="AE54" s="1"/>
      <c r="AF54" s="1"/>
      <c r="AG54" s="1"/>
      <c r="AH54" s="17"/>
      <c r="AI54" s="1"/>
      <c r="AJ54" s="590" t="s">
        <v>29</v>
      </c>
      <c r="AK54" s="135"/>
      <c r="AL54" s="135"/>
      <c r="AM54" s="135"/>
      <c r="AN54" s="135"/>
      <c r="AO54" s="135"/>
      <c r="AP54" s="135"/>
      <c r="AQ54" s="135"/>
      <c r="AR54" s="601">
        <f>IFERROR((J35+AT35+AV44+J46+X44),0)</f>
        <v>116866.7625</v>
      </c>
      <c r="AS54" s="602"/>
      <c r="AT54" s="602"/>
      <c r="AU54" s="602"/>
      <c r="AV54" s="602"/>
      <c r="AW54" s="602"/>
      <c r="AX54" s="602"/>
      <c r="AY54" s="603"/>
      <c r="AZ54" s="603"/>
      <c r="BA54" s="604"/>
      <c r="BC54" s="49" t="s">
        <v>202</v>
      </c>
      <c r="BD54" s="50"/>
      <c r="BE54" s="68">
        <f>BE52*BE53</f>
        <v>0</v>
      </c>
      <c r="BF54" s="46"/>
      <c r="BG54"/>
    </row>
    <row r="55" spans="1:61" ht="14.65" customHeight="1" x14ac:dyDescent="0.25">
      <c r="A55" s="1"/>
      <c r="B55" s="218"/>
      <c r="C55" s="207"/>
      <c r="D55" s="207"/>
      <c r="E55" s="207"/>
      <c r="F55" s="207"/>
      <c r="G55" s="207"/>
      <c r="H55" s="208"/>
      <c r="I55" s="213"/>
      <c r="J55" s="211"/>
      <c r="K55" s="211"/>
      <c r="L55" s="211"/>
      <c r="M55" s="212"/>
      <c r="N55" s="14"/>
      <c r="O55" s="1"/>
      <c r="P55" s="1"/>
      <c r="Q55" s="1"/>
      <c r="R55" s="1"/>
      <c r="S55" s="1"/>
      <c r="T55" s="1"/>
      <c r="U55" s="1"/>
      <c r="V55" s="1"/>
      <c r="W55" s="1"/>
      <c r="X55" s="1"/>
      <c r="Y55" s="1"/>
      <c r="Z55" s="1"/>
      <c r="AA55" s="1"/>
      <c r="AB55" s="1"/>
      <c r="AC55" s="1"/>
      <c r="AD55" s="1"/>
      <c r="AE55" s="1"/>
      <c r="AF55" s="1"/>
      <c r="AG55" s="1"/>
      <c r="AH55" s="17"/>
      <c r="AI55" s="1"/>
      <c r="AJ55" s="590"/>
      <c r="AK55" s="135"/>
      <c r="AL55" s="135"/>
      <c r="AM55" s="135"/>
      <c r="AN55" s="135"/>
      <c r="AO55" s="135"/>
      <c r="AP55" s="135"/>
      <c r="AQ55" s="135"/>
      <c r="AR55" s="605"/>
      <c r="AS55" s="602"/>
      <c r="AT55" s="602"/>
      <c r="AU55" s="602"/>
      <c r="AV55" s="602"/>
      <c r="AW55" s="602"/>
      <c r="AX55" s="602"/>
      <c r="AY55" s="603"/>
      <c r="AZ55" s="603"/>
      <c r="BA55" s="604"/>
      <c r="BC55" s="49" t="s">
        <v>206</v>
      </c>
      <c r="BD55" s="50"/>
      <c r="BE55" s="67"/>
      <c r="BF55" s="46"/>
      <c r="BG55"/>
    </row>
    <row r="56" spans="1:61" ht="14.65" customHeight="1" x14ac:dyDescent="0.25">
      <c r="A56" s="1"/>
      <c r="B56" s="206" t="s">
        <v>23</v>
      </c>
      <c r="C56" s="207"/>
      <c r="D56" s="207"/>
      <c r="E56" s="207"/>
      <c r="F56" s="207"/>
      <c r="G56" s="207"/>
      <c r="H56" s="208"/>
      <c r="I56" s="210">
        <f>AV46</f>
        <v>56171.762499999997</v>
      </c>
      <c r="J56" s="211"/>
      <c r="K56" s="211"/>
      <c r="L56" s="211"/>
      <c r="M56" s="212"/>
      <c r="N56" s="14"/>
      <c r="O56" s="1"/>
      <c r="P56" s="1"/>
      <c r="Q56" s="1"/>
      <c r="R56" s="1"/>
      <c r="S56" s="1"/>
      <c r="T56" s="1"/>
      <c r="U56" s="1"/>
      <c r="V56" s="1"/>
      <c r="W56" s="1"/>
      <c r="X56" s="1"/>
      <c r="Y56" s="1"/>
      <c r="Z56" s="1"/>
      <c r="AA56" s="1"/>
      <c r="AB56" s="1"/>
      <c r="AC56" s="1"/>
      <c r="AD56" s="1"/>
      <c r="AE56" s="1"/>
      <c r="AF56" s="1"/>
      <c r="AG56" s="1"/>
      <c r="AH56" s="17"/>
      <c r="AI56" s="1"/>
      <c r="AJ56" s="590" t="s">
        <v>31</v>
      </c>
      <c r="AK56" s="135"/>
      <c r="AL56" s="135"/>
      <c r="AM56" s="135"/>
      <c r="AN56" s="135"/>
      <c r="AO56" s="135"/>
      <c r="AP56" s="135"/>
      <c r="AQ56" s="135"/>
      <c r="AR56" s="163">
        <f>IFERROR((AR52/(AR54)),0)</f>
        <v>0.38148774336073515</v>
      </c>
      <c r="AS56" s="164"/>
      <c r="AT56" s="164"/>
      <c r="AU56" s="164"/>
      <c r="AV56" s="164"/>
      <c r="AW56" s="164"/>
      <c r="AX56" s="164"/>
      <c r="AY56" s="165"/>
      <c r="AZ56" s="165"/>
      <c r="BA56" s="567"/>
      <c r="BC56" s="49" t="s">
        <v>214</v>
      </c>
      <c r="BD56" s="50"/>
      <c r="BE56" s="67"/>
      <c r="BF56" s="46"/>
      <c r="BG56"/>
    </row>
    <row r="57" spans="1:61" ht="15" customHeight="1" x14ac:dyDescent="0.25">
      <c r="A57" s="1"/>
      <c r="B57" s="218"/>
      <c r="C57" s="207"/>
      <c r="D57" s="207"/>
      <c r="E57" s="207"/>
      <c r="F57" s="207"/>
      <c r="G57" s="207"/>
      <c r="H57" s="208"/>
      <c r="I57" s="213"/>
      <c r="J57" s="211"/>
      <c r="K57" s="211"/>
      <c r="L57" s="211"/>
      <c r="M57" s="212"/>
      <c r="N57" s="14"/>
      <c r="O57" s="1"/>
      <c r="P57" s="1"/>
      <c r="Q57" s="1"/>
      <c r="R57" s="1"/>
      <c r="S57" s="1"/>
      <c r="T57" s="1"/>
      <c r="U57" s="1"/>
      <c r="V57" s="1"/>
      <c r="W57" s="1"/>
      <c r="X57" s="1"/>
      <c r="Y57" s="1"/>
      <c r="Z57" s="1"/>
      <c r="AA57" s="1"/>
      <c r="AB57" s="1"/>
      <c r="AC57" s="1"/>
      <c r="AD57" s="1"/>
      <c r="AE57" s="1"/>
      <c r="AF57" s="1"/>
      <c r="AG57" s="1"/>
      <c r="AH57" s="17"/>
      <c r="AI57" s="1"/>
      <c r="AJ57" s="590"/>
      <c r="AK57" s="135"/>
      <c r="AL57" s="135"/>
      <c r="AM57" s="135"/>
      <c r="AN57" s="135"/>
      <c r="AO57" s="135"/>
      <c r="AP57" s="135"/>
      <c r="AQ57" s="135"/>
      <c r="AR57" s="167"/>
      <c r="AS57" s="168"/>
      <c r="AT57" s="168"/>
      <c r="AU57" s="168"/>
      <c r="AV57" s="168"/>
      <c r="AW57" s="168"/>
      <c r="AX57" s="168"/>
      <c r="AY57" s="169"/>
      <c r="AZ57" s="169"/>
      <c r="BA57" s="568"/>
      <c r="BC57" s="49" t="s">
        <v>222</v>
      </c>
      <c r="BD57" s="50"/>
      <c r="BE57" s="69">
        <f>BE54-BE55-BE56</f>
        <v>0</v>
      </c>
      <c r="BF57" s="46"/>
      <c r="BG57" s="42"/>
    </row>
    <row r="58" spans="1:61" ht="14.65" customHeight="1" x14ac:dyDescent="0.25">
      <c r="A58" s="1"/>
      <c r="B58" s="206" t="s">
        <v>73</v>
      </c>
      <c r="C58" s="207"/>
      <c r="D58" s="207"/>
      <c r="E58" s="207"/>
      <c r="F58" s="207"/>
      <c r="G58" s="207"/>
      <c r="H58" s="208"/>
      <c r="I58" s="210">
        <f>Z35</f>
        <v>36300</v>
      </c>
      <c r="J58" s="211"/>
      <c r="K58" s="211"/>
      <c r="L58" s="211"/>
      <c r="M58" s="212"/>
      <c r="N58" s="14"/>
      <c r="O58" s="1"/>
      <c r="P58" s="1"/>
      <c r="Q58" s="1"/>
      <c r="R58" s="1"/>
      <c r="S58" s="1"/>
      <c r="T58" s="1"/>
      <c r="U58" s="1"/>
      <c r="V58" s="1"/>
      <c r="W58" s="1"/>
      <c r="X58" s="1"/>
      <c r="Y58" s="1"/>
      <c r="Z58" s="1"/>
      <c r="AA58" s="1"/>
      <c r="AB58" s="1"/>
      <c r="AC58" s="1"/>
      <c r="AD58" s="1"/>
      <c r="AE58" s="1"/>
      <c r="AF58" s="1"/>
      <c r="AG58" s="1"/>
      <c r="AH58" s="17"/>
      <c r="AI58" s="1"/>
      <c r="AJ58" s="590" t="s">
        <v>105</v>
      </c>
      <c r="AK58" s="135"/>
      <c r="AL58" s="135"/>
      <c r="AM58" s="135"/>
      <c r="AN58" s="135"/>
      <c r="AO58" s="135"/>
      <c r="AP58" s="135"/>
      <c r="AQ58" s="135"/>
      <c r="AR58" s="163">
        <f>IFERROR(((AR52)/(AR54)/J44)*12,0)</f>
        <v>0.76297548672147042</v>
      </c>
      <c r="AS58" s="164"/>
      <c r="AT58" s="164"/>
      <c r="AU58" s="164"/>
      <c r="AV58" s="164"/>
      <c r="AW58" s="164"/>
      <c r="AX58" s="164"/>
      <c r="AY58" s="165"/>
      <c r="AZ58" s="165"/>
      <c r="BA58" s="567"/>
      <c r="BC58" s="49" t="s">
        <v>212</v>
      </c>
      <c r="BD58" s="50"/>
      <c r="BE58" s="67"/>
      <c r="BF58" s="46"/>
      <c r="BG58" s="42"/>
      <c r="BH58" s="43"/>
    </row>
    <row r="59" spans="1:61" ht="14.65" customHeight="1" x14ac:dyDescent="0.25">
      <c r="A59" s="1"/>
      <c r="B59" s="218"/>
      <c r="C59" s="207"/>
      <c r="D59" s="207"/>
      <c r="E59" s="207"/>
      <c r="F59" s="207"/>
      <c r="G59" s="207"/>
      <c r="H59" s="208"/>
      <c r="I59" s="213"/>
      <c r="J59" s="211"/>
      <c r="K59" s="211"/>
      <c r="L59" s="211"/>
      <c r="M59" s="212"/>
      <c r="N59" s="14"/>
      <c r="O59" s="1"/>
      <c r="P59" s="1"/>
      <c r="Q59" s="1"/>
      <c r="R59" s="1"/>
      <c r="S59" s="1"/>
      <c r="T59" s="1"/>
      <c r="U59" s="1"/>
      <c r="V59" s="1"/>
      <c r="W59" s="1"/>
      <c r="X59" s="1"/>
      <c r="Y59" s="1"/>
      <c r="Z59" s="1"/>
      <c r="AA59" s="1"/>
      <c r="AB59" s="1"/>
      <c r="AC59" s="1"/>
      <c r="AD59" s="1"/>
      <c r="AE59" s="1"/>
      <c r="AF59" s="1"/>
      <c r="AG59" s="1"/>
      <c r="AH59" s="17"/>
      <c r="AI59" s="1"/>
      <c r="AJ59" s="590"/>
      <c r="AK59" s="135"/>
      <c r="AL59" s="135"/>
      <c r="AM59" s="135"/>
      <c r="AN59" s="135"/>
      <c r="AO59" s="135"/>
      <c r="AP59" s="135"/>
      <c r="AQ59" s="135"/>
      <c r="AR59" s="215"/>
      <c r="AS59" s="136"/>
      <c r="AT59" s="136"/>
      <c r="AU59" s="136"/>
      <c r="AV59" s="136"/>
      <c r="AW59" s="136"/>
      <c r="AX59" s="136"/>
      <c r="AY59" s="216"/>
      <c r="AZ59" s="216"/>
      <c r="BA59" s="577"/>
      <c r="BC59" s="66" t="s">
        <v>220</v>
      </c>
      <c r="BD59" s="50"/>
      <c r="BE59" s="69">
        <f>BE57</f>
        <v>0</v>
      </c>
      <c r="BF59" s="52">
        <f>(X44)/X42</f>
        <v>0.02</v>
      </c>
      <c r="BG59"/>
      <c r="BH59" s="43"/>
    </row>
    <row r="60" spans="1:61" ht="14.65" customHeight="1" x14ac:dyDescent="0.25">
      <c r="A60" s="1"/>
      <c r="B60" s="206" t="s">
        <v>24</v>
      </c>
      <c r="C60" s="207"/>
      <c r="D60" s="207"/>
      <c r="E60" s="207"/>
      <c r="F60" s="207"/>
      <c r="G60" s="207"/>
      <c r="H60" s="208"/>
      <c r="I60" s="210">
        <f>J46</f>
        <v>50000</v>
      </c>
      <c r="J60" s="211"/>
      <c r="K60" s="211"/>
      <c r="L60" s="211"/>
      <c r="M60" s="212"/>
      <c r="N60" s="14"/>
      <c r="O60" s="1"/>
      <c r="P60" s="1"/>
      <c r="Q60" s="1"/>
      <c r="R60" s="1"/>
      <c r="S60" s="1"/>
      <c r="T60" s="1"/>
      <c r="U60" s="1"/>
      <c r="V60" s="1"/>
      <c r="W60" s="1"/>
      <c r="X60" s="1"/>
      <c r="Y60" s="1"/>
      <c r="Z60" s="1"/>
      <c r="AA60" s="1"/>
      <c r="AB60" s="1"/>
      <c r="AC60" s="1"/>
      <c r="AD60" s="1"/>
      <c r="AE60" s="1"/>
      <c r="AF60" s="1"/>
      <c r="AG60" s="1"/>
      <c r="AH60" s="17"/>
      <c r="AI60" s="1"/>
      <c r="AJ60" s="590" t="s">
        <v>106</v>
      </c>
      <c r="AK60" s="135"/>
      <c r="AL60" s="135"/>
      <c r="AM60" s="135"/>
      <c r="AN60" s="135"/>
      <c r="AO60" s="135"/>
      <c r="AP60" s="135"/>
      <c r="AQ60" s="135"/>
      <c r="AR60" s="163">
        <f>IFERROR((I62/X40),0)</f>
        <v>0.22202394642857146</v>
      </c>
      <c r="AS60" s="164"/>
      <c r="AT60" s="164"/>
      <c r="AU60" s="164"/>
      <c r="AV60" s="164"/>
      <c r="AW60" s="164"/>
      <c r="AX60" s="164"/>
      <c r="AY60" s="165"/>
      <c r="AZ60" s="165"/>
      <c r="BA60" s="567"/>
      <c r="BC60" s="62" t="s">
        <v>211</v>
      </c>
      <c r="BD60" s="63"/>
      <c r="BE60" s="70">
        <f>AR54-BE58</f>
        <v>116866.7625</v>
      </c>
      <c r="BF60" s="46"/>
      <c r="BG60" s="42"/>
      <c r="BH60" s="43"/>
    </row>
    <row r="61" spans="1:61" ht="15" customHeight="1" x14ac:dyDescent="0.25">
      <c r="A61" s="1"/>
      <c r="B61" s="140"/>
      <c r="C61" s="141"/>
      <c r="D61" s="141"/>
      <c r="E61" s="141"/>
      <c r="F61" s="141"/>
      <c r="G61" s="141"/>
      <c r="H61" s="209"/>
      <c r="I61" s="213"/>
      <c r="J61" s="211"/>
      <c r="K61" s="211"/>
      <c r="L61" s="211"/>
      <c r="M61" s="212"/>
      <c r="N61" s="14"/>
      <c r="O61" s="1"/>
      <c r="P61" s="1"/>
      <c r="Q61" s="1"/>
      <c r="R61" s="1"/>
      <c r="S61" s="1"/>
      <c r="T61" s="1"/>
      <c r="U61" s="1"/>
      <c r="V61" s="1"/>
      <c r="W61" s="1"/>
      <c r="X61" s="1"/>
      <c r="Y61" s="1"/>
      <c r="Z61" s="1"/>
      <c r="AA61" s="1"/>
      <c r="AB61" s="1"/>
      <c r="AC61" s="1"/>
      <c r="AD61" s="1"/>
      <c r="AE61" s="1"/>
      <c r="AF61" s="1"/>
      <c r="AG61" s="1"/>
      <c r="AH61" s="17"/>
      <c r="AI61" s="1"/>
      <c r="AJ61" s="590"/>
      <c r="AK61" s="135"/>
      <c r="AL61" s="135"/>
      <c r="AM61" s="135"/>
      <c r="AN61" s="135"/>
      <c r="AO61" s="135"/>
      <c r="AP61" s="135"/>
      <c r="AQ61" s="135"/>
      <c r="AR61" s="215"/>
      <c r="AS61" s="136"/>
      <c r="AT61" s="136"/>
      <c r="AU61" s="136"/>
      <c r="AV61" s="136"/>
      <c r="AW61" s="136"/>
      <c r="AX61" s="136"/>
      <c r="AY61" s="216"/>
      <c r="AZ61" s="216"/>
      <c r="BA61" s="577"/>
      <c r="BC61" s="49"/>
      <c r="BD61" s="50"/>
      <c r="BE61" s="20"/>
      <c r="BF61" s="46"/>
      <c r="BG61"/>
      <c r="BH61" s="43"/>
    </row>
    <row r="62" spans="1:61" ht="14.65" customHeight="1" x14ac:dyDescent="0.25">
      <c r="A62" s="1"/>
      <c r="B62" s="202" t="s">
        <v>25</v>
      </c>
      <c r="C62" s="203"/>
      <c r="D62" s="203"/>
      <c r="E62" s="203"/>
      <c r="F62" s="203"/>
      <c r="G62" s="203"/>
      <c r="H62" s="203"/>
      <c r="I62" s="220">
        <f>SUM(I52:M61)</f>
        <v>155416.76250000001</v>
      </c>
      <c r="J62" s="221"/>
      <c r="K62" s="221"/>
      <c r="L62" s="221"/>
      <c r="M62" s="222"/>
      <c r="N62" s="14"/>
      <c r="O62" s="1"/>
      <c r="P62" s="1"/>
      <c r="Q62" s="1"/>
      <c r="R62" s="1"/>
      <c r="S62" s="1"/>
      <c r="T62" s="1"/>
      <c r="U62" s="1"/>
      <c r="V62" s="1"/>
      <c r="W62" s="1"/>
      <c r="X62" s="1"/>
      <c r="Y62" s="1"/>
      <c r="Z62" s="1"/>
      <c r="AA62" s="1"/>
      <c r="AB62" s="1"/>
      <c r="AC62" s="1"/>
      <c r="AD62" s="1"/>
      <c r="AE62" s="1"/>
      <c r="AF62" s="1"/>
      <c r="AG62" s="1"/>
      <c r="AH62" s="17"/>
      <c r="AI62" s="1"/>
      <c r="AJ62" s="590" t="s">
        <v>155</v>
      </c>
      <c r="AK62" s="135"/>
      <c r="AL62" s="135"/>
      <c r="AM62" s="135"/>
      <c r="AN62" s="135"/>
      <c r="AO62" s="135"/>
      <c r="AP62" s="135"/>
      <c r="AQ62" s="135"/>
      <c r="AR62" s="228">
        <f>IFERROR((AP35+AJ44),0)</f>
        <v>7815.2937499999998</v>
      </c>
      <c r="AS62" s="229"/>
      <c r="AT62" s="229"/>
      <c r="AU62" s="229"/>
      <c r="AV62" s="229"/>
      <c r="AW62" s="229"/>
      <c r="AX62" s="229"/>
      <c r="AY62" s="230"/>
      <c r="AZ62" s="230"/>
      <c r="BA62" s="572"/>
      <c r="BC62" s="49" t="s">
        <v>215</v>
      </c>
      <c r="BD62" s="50"/>
      <c r="BE62" s="20">
        <f>SUM(X40,BE52)</f>
        <v>700000</v>
      </c>
      <c r="BF62" s="46"/>
      <c r="BG62"/>
    </row>
    <row r="63" spans="1:61" ht="15" customHeight="1" thickBot="1" x14ac:dyDescent="0.3">
      <c r="A63" s="1"/>
      <c r="B63" s="204"/>
      <c r="C63" s="205"/>
      <c r="D63" s="205"/>
      <c r="E63" s="205"/>
      <c r="F63" s="205"/>
      <c r="G63" s="205"/>
      <c r="H63" s="205"/>
      <c r="I63" s="223"/>
      <c r="J63" s="224"/>
      <c r="K63" s="224"/>
      <c r="L63" s="224"/>
      <c r="M63" s="225"/>
      <c r="N63" s="15"/>
      <c r="O63" s="12"/>
      <c r="P63" s="12"/>
      <c r="Q63" s="12"/>
      <c r="R63" s="12"/>
      <c r="S63" s="12"/>
      <c r="T63" s="12"/>
      <c r="U63" s="12"/>
      <c r="V63" s="12"/>
      <c r="W63" s="12"/>
      <c r="X63" s="12"/>
      <c r="Y63" s="12"/>
      <c r="Z63" s="12"/>
      <c r="AA63" s="12"/>
      <c r="AB63" s="12"/>
      <c r="AC63" s="12"/>
      <c r="AD63" s="12"/>
      <c r="AE63" s="12"/>
      <c r="AF63" s="12"/>
      <c r="AG63" s="12"/>
      <c r="AH63" s="18"/>
      <c r="AI63" s="1"/>
      <c r="AJ63" s="591"/>
      <c r="AK63" s="592"/>
      <c r="AL63" s="592"/>
      <c r="AM63" s="592"/>
      <c r="AN63" s="592"/>
      <c r="AO63" s="592"/>
      <c r="AP63" s="592"/>
      <c r="AQ63" s="592"/>
      <c r="AR63" s="573"/>
      <c r="AS63" s="574"/>
      <c r="AT63" s="574"/>
      <c r="AU63" s="574"/>
      <c r="AV63" s="574"/>
      <c r="AW63" s="574"/>
      <c r="AX63" s="574"/>
      <c r="AY63" s="575"/>
      <c r="AZ63" s="575"/>
      <c r="BA63" s="576"/>
      <c r="BC63" s="49" t="s">
        <v>213</v>
      </c>
      <c r="BD63" s="50"/>
      <c r="BE63" s="20">
        <f>SUM(X46,AV42,BE55,BE56)</f>
        <v>502250</v>
      </c>
      <c r="BF63" s="46"/>
      <c r="BG63"/>
    </row>
    <row r="64" spans="1:61" ht="15.75" thickBo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35"/>
      <c r="AK64" s="135"/>
      <c r="AL64" s="135"/>
      <c r="AM64" s="135"/>
      <c r="AN64" s="135"/>
      <c r="AO64" s="135"/>
      <c r="AP64" s="135"/>
      <c r="AQ64" s="135"/>
      <c r="AR64" s="136"/>
      <c r="AS64" s="136"/>
      <c r="AT64" s="136"/>
      <c r="AU64" s="136"/>
      <c r="AV64" s="136"/>
      <c r="AW64" s="136"/>
      <c r="AX64" s="136"/>
      <c r="AY64" s="137"/>
      <c r="AZ64" s="137"/>
      <c r="BA64" s="137"/>
      <c r="BC64" s="45"/>
      <c r="BD64" s="50"/>
      <c r="BE64"/>
      <c r="BF64" s="46"/>
      <c r="BG64"/>
    </row>
    <row r="65" spans="1:59" ht="15.75" thickBo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35"/>
      <c r="AK65" s="135"/>
      <c r="AL65" s="135"/>
      <c r="AM65" s="135"/>
      <c r="AN65" s="135"/>
      <c r="AO65" s="135"/>
      <c r="AP65" s="135"/>
      <c r="AQ65" s="135"/>
      <c r="AR65" s="136"/>
      <c r="AS65" s="136"/>
      <c r="AT65" s="136"/>
      <c r="AU65" s="136"/>
      <c r="AV65" s="136"/>
      <c r="AW65" s="136"/>
      <c r="AX65" s="136"/>
      <c r="AY65" s="137"/>
      <c r="AZ65" s="137"/>
      <c r="BA65" s="137"/>
      <c r="BC65" s="58" t="s">
        <v>210</v>
      </c>
      <c r="BD65" s="59"/>
      <c r="BE65" s="59">
        <f>SUM($AV$42,$X$46)/$X$40</f>
        <v>0.71750000000000003</v>
      </c>
      <c r="BF65" s="44"/>
      <c r="BG65"/>
    </row>
    <row r="66" spans="1:59" ht="14.65" customHeight="1" x14ac:dyDescent="0.25">
      <c r="A66" s="1"/>
      <c r="B66" s="595" t="s">
        <v>113</v>
      </c>
      <c r="C66" s="596"/>
      <c r="D66" s="597" t="s">
        <v>114</v>
      </c>
      <c r="E66" s="598"/>
      <c r="F66" s="598"/>
      <c r="G66" s="598"/>
      <c r="H66" s="598"/>
      <c r="I66" s="598"/>
      <c r="J66" s="598"/>
      <c r="K66" s="598"/>
      <c r="L66" s="598"/>
      <c r="M66" s="598"/>
      <c r="N66" s="598"/>
      <c r="O66" s="598"/>
      <c r="P66" s="598"/>
      <c r="Q66" s="598"/>
      <c r="R66" s="598"/>
      <c r="S66" s="598"/>
      <c r="T66" s="598"/>
      <c r="U66" s="598"/>
      <c r="V66" s="598"/>
      <c r="W66" s="598"/>
      <c r="X66" s="598"/>
      <c r="Y66" s="598"/>
      <c r="Z66" s="598"/>
      <c r="AA66" s="598"/>
      <c r="AB66" s="598"/>
      <c r="AC66" s="598"/>
      <c r="AD66" s="598"/>
      <c r="AE66" s="598"/>
      <c r="AF66" s="598"/>
      <c r="AG66" s="598"/>
      <c r="AH66" s="598"/>
      <c r="AI66" s="598"/>
      <c r="AJ66" s="598"/>
      <c r="AK66" s="598"/>
      <c r="AL66" s="598"/>
      <c r="AM66" s="598"/>
      <c r="AN66" s="598"/>
      <c r="AO66" s="598"/>
      <c r="AP66" s="598"/>
      <c r="AQ66" s="598"/>
      <c r="AR66" s="598"/>
      <c r="AS66" s="598"/>
      <c r="AT66" s="598"/>
      <c r="AU66" s="598"/>
      <c r="AV66" s="598"/>
      <c r="AW66" s="598"/>
      <c r="AX66" s="598"/>
      <c r="AY66" s="598"/>
      <c r="AZ66" s="598"/>
      <c r="BA66" s="599"/>
      <c r="BC66" s="53" t="s">
        <v>205</v>
      </c>
      <c r="BD66" s="50"/>
      <c r="BE66" s="50">
        <f>BE63/BE62</f>
        <v>0.71750000000000003</v>
      </c>
      <c r="BF66" s="46"/>
      <c r="BG66"/>
    </row>
    <row r="67" spans="1:59" ht="15" customHeight="1" thickBot="1" x14ac:dyDescent="0.3">
      <c r="A67" s="1"/>
      <c r="B67" s="581"/>
      <c r="C67" s="174"/>
      <c r="D67" s="177"/>
      <c r="E67" s="178"/>
      <c r="F67" s="178"/>
      <c r="G67" s="178"/>
      <c r="H67" s="178"/>
      <c r="I67" s="178"/>
      <c r="J67" s="178"/>
      <c r="K67" s="178"/>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6"/>
      <c r="AR67" s="176"/>
      <c r="AS67" s="176"/>
      <c r="AT67" s="176"/>
      <c r="AU67" s="176"/>
      <c r="AV67" s="176"/>
      <c r="AW67" s="176"/>
      <c r="AX67" s="176"/>
      <c r="AY67" s="176"/>
      <c r="AZ67" s="176"/>
      <c r="BA67" s="600"/>
      <c r="BC67" s="54" t="s">
        <v>217</v>
      </c>
      <c r="BD67" s="55"/>
      <c r="BE67" s="56" t="str">
        <f>IF($BE$66&lt;$BE$65,"Security","PAS")</f>
        <v>PAS</v>
      </c>
      <c r="BF67" s="57"/>
      <c r="BG67"/>
    </row>
    <row r="68" spans="1:59" ht="15" customHeight="1" x14ac:dyDescent="0.25">
      <c r="A68" s="1"/>
      <c r="B68" s="580" t="s">
        <v>121</v>
      </c>
      <c r="C68" s="161"/>
      <c r="D68" s="161"/>
      <c r="E68" s="161"/>
      <c r="F68" s="161"/>
      <c r="G68" s="161"/>
      <c r="H68" s="181" t="s">
        <v>116</v>
      </c>
      <c r="I68" s="182"/>
      <c r="J68" s="182"/>
      <c r="K68" s="182"/>
      <c r="L68" s="183"/>
      <c r="M68" s="160" t="s">
        <v>117</v>
      </c>
      <c r="N68" s="182"/>
      <c r="O68" s="182"/>
      <c r="P68" s="182"/>
      <c r="Q68" s="183"/>
      <c r="R68" s="160" t="s">
        <v>118</v>
      </c>
      <c r="S68" s="182"/>
      <c r="T68" s="182"/>
      <c r="U68" s="182"/>
      <c r="V68" s="183"/>
      <c r="W68" s="160" t="s">
        <v>123</v>
      </c>
      <c r="X68" s="182"/>
      <c r="Y68" s="182"/>
      <c r="Z68" s="182"/>
      <c r="AA68" s="183"/>
      <c r="AB68" s="160" t="s">
        <v>122</v>
      </c>
      <c r="AC68" s="182"/>
      <c r="AD68" s="182"/>
      <c r="AE68" s="182"/>
      <c r="AF68" s="183"/>
      <c r="AG68" s="160" t="s">
        <v>122</v>
      </c>
      <c r="AH68" s="161"/>
      <c r="AI68" s="161"/>
      <c r="AJ68" s="161"/>
      <c r="AK68" s="162"/>
      <c r="AL68" s="160" t="s">
        <v>125</v>
      </c>
      <c r="AM68" s="161"/>
      <c r="AN68" s="161"/>
      <c r="AO68" s="161"/>
      <c r="AP68" s="161"/>
      <c r="AQ68" s="150" t="s">
        <v>3</v>
      </c>
      <c r="AR68" s="188"/>
      <c r="AS68" s="188"/>
      <c r="AT68" s="188"/>
      <c r="AU68" s="188"/>
      <c r="AV68" s="188"/>
      <c r="AW68" s="188"/>
      <c r="AX68" s="188"/>
      <c r="AY68" s="188"/>
      <c r="AZ68" s="188"/>
      <c r="BA68" s="557"/>
      <c r="BC68"/>
      <c r="BD68" s="41"/>
      <c r="BE68" s="75"/>
      <c r="BF68"/>
      <c r="BG68"/>
    </row>
    <row r="69" spans="1:59" ht="18.600000000000001" customHeight="1" thickBot="1" x14ac:dyDescent="0.3">
      <c r="A69" s="1"/>
      <c r="B69" s="581"/>
      <c r="C69" s="180"/>
      <c r="D69" s="180"/>
      <c r="E69" s="180"/>
      <c r="F69" s="180"/>
      <c r="G69" s="180"/>
      <c r="H69" s="184"/>
      <c r="I69" s="185"/>
      <c r="J69" s="185"/>
      <c r="K69" s="185"/>
      <c r="L69" s="186"/>
      <c r="M69" s="187"/>
      <c r="N69" s="185"/>
      <c r="O69" s="185"/>
      <c r="P69" s="185"/>
      <c r="Q69" s="186"/>
      <c r="R69" s="187"/>
      <c r="S69" s="185"/>
      <c r="T69" s="185"/>
      <c r="U69" s="185"/>
      <c r="V69" s="186"/>
      <c r="W69" s="187"/>
      <c r="X69" s="185"/>
      <c r="Y69" s="185"/>
      <c r="Z69" s="185"/>
      <c r="AA69" s="186"/>
      <c r="AB69" s="187"/>
      <c r="AC69" s="185"/>
      <c r="AD69" s="185"/>
      <c r="AE69" s="185"/>
      <c r="AF69" s="186"/>
      <c r="AG69" s="193" t="s">
        <v>124</v>
      </c>
      <c r="AH69" s="194"/>
      <c r="AI69" s="194"/>
      <c r="AJ69" s="194"/>
      <c r="AK69" s="195"/>
      <c r="AL69" s="149"/>
      <c r="AM69" s="141"/>
      <c r="AN69" s="141"/>
      <c r="AO69" s="141"/>
      <c r="AP69" s="141"/>
      <c r="AQ69" s="190"/>
      <c r="AR69" s="191"/>
      <c r="AS69" s="191"/>
      <c r="AT69" s="191"/>
      <c r="AU69" s="191"/>
      <c r="AV69" s="191"/>
      <c r="AW69" s="191"/>
      <c r="AX69" s="191"/>
      <c r="AY69" s="191"/>
      <c r="AZ69" s="191"/>
      <c r="BA69" s="558"/>
      <c r="BC69"/>
      <c r="BD69" s="41"/>
      <c r="BE69"/>
      <c r="BF69"/>
      <c r="BG69"/>
    </row>
    <row r="70" spans="1:59" ht="14.65" customHeight="1" thickBot="1" x14ac:dyDescent="0.3">
      <c r="A70" s="1"/>
      <c r="B70" s="580" t="s">
        <v>119</v>
      </c>
      <c r="C70" s="161"/>
      <c r="D70" s="161"/>
      <c r="E70" s="161"/>
      <c r="F70" s="161"/>
      <c r="G70" s="161"/>
      <c r="H70" s="142">
        <f>IFERROR((($J$44+1)*AP35),0)</f>
        <v>3465</v>
      </c>
      <c r="I70" s="143"/>
      <c r="J70" s="143"/>
      <c r="K70" s="143"/>
      <c r="L70" s="144"/>
      <c r="M70" s="142">
        <f>IFERROR((($J$44+1)*AJ44+(AV42)),0)</f>
        <v>63492.056250000001</v>
      </c>
      <c r="N70" s="143"/>
      <c r="O70" s="143"/>
      <c r="P70" s="143"/>
      <c r="Q70" s="144"/>
      <c r="R70" s="142">
        <f>IFERROR((H70+M70+I52+I58+I60),0)</f>
        <v>163232.05624999999</v>
      </c>
      <c r="S70" s="143"/>
      <c r="T70" s="143"/>
      <c r="U70" s="143"/>
      <c r="V70" s="144"/>
      <c r="W70" s="142">
        <f>IFERROR(($J$35+$H$70+($AJ$44*($J$44+1))+$I$60),0)</f>
        <v>114682.05624999999</v>
      </c>
      <c r="X70" s="143"/>
      <c r="Y70" s="143"/>
      <c r="Z70" s="143"/>
      <c r="AA70" s="144"/>
      <c r="AB70" s="196">
        <f>IFERROR((AQ70/W70),0)</f>
        <v>0.32060764301128414</v>
      </c>
      <c r="AC70" s="197"/>
      <c r="AD70" s="197"/>
      <c r="AE70" s="197"/>
      <c r="AF70" s="198"/>
      <c r="AG70" s="196">
        <f>IFERROR(((AQ70/$W$70)/($J$44+1)*12),0)</f>
        <v>0.54961310230505855</v>
      </c>
      <c r="AH70" s="197"/>
      <c r="AI70" s="197"/>
      <c r="AJ70" s="197"/>
      <c r="AK70" s="198"/>
      <c r="AL70" s="148">
        <f>IFERROR((R70/X40),0)</f>
        <v>0.23318865178571427</v>
      </c>
      <c r="AM70" s="139"/>
      <c r="AN70" s="139"/>
      <c r="AO70" s="139"/>
      <c r="AP70" s="139"/>
      <c r="AQ70" s="156">
        <f>IFERROR((X40-X42-$R$70),0)</f>
        <v>36767.943750000006</v>
      </c>
      <c r="AR70" s="157"/>
      <c r="AS70" s="157"/>
      <c r="AT70" s="157"/>
      <c r="AU70" s="157"/>
      <c r="AV70" s="157"/>
      <c r="AW70" s="157"/>
      <c r="AX70" s="157"/>
      <c r="AY70" s="157"/>
      <c r="AZ70" s="157"/>
      <c r="BA70" s="563"/>
      <c r="BC70" s="75"/>
      <c r="BD70" s="41"/>
      <c r="BE70"/>
      <c r="BF70"/>
      <c r="BG70"/>
    </row>
    <row r="71" spans="1:59" ht="14.65" customHeight="1" thickBot="1" x14ac:dyDescent="0.3">
      <c r="A71" s="1"/>
      <c r="B71" s="589"/>
      <c r="C71" s="141"/>
      <c r="D71" s="141"/>
      <c r="E71" s="141"/>
      <c r="F71" s="141"/>
      <c r="G71" s="141"/>
      <c r="H71" s="145"/>
      <c r="I71" s="146"/>
      <c r="J71" s="146"/>
      <c r="K71" s="146"/>
      <c r="L71" s="147"/>
      <c r="M71" s="145"/>
      <c r="N71" s="146"/>
      <c r="O71" s="146"/>
      <c r="P71" s="146"/>
      <c r="Q71" s="147"/>
      <c r="R71" s="145"/>
      <c r="S71" s="146"/>
      <c r="T71" s="146"/>
      <c r="U71" s="146"/>
      <c r="V71" s="147"/>
      <c r="W71" s="145"/>
      <c r="X71" s="146"/>
      <c r="Y71" s="146"/>
      <c r="Z71" s="146"/>
      <c r="AA71" s="147"/>
      <c r="AB71" s="199"/>
      <c r="AC71" s="200"/>
      <c r="AD71" s="200"/>
      <c r="AE71" s="200"/>
      <c r="AF71" s="201"/>
      <c r="AG71" s="199"/>
      <c r="AH71" s="200"/>
      <c r="AI71" s="200"/>
      <c r="AJ71" s="200"/>
      <c r="AK71" s="201"/>
      <c r="AL71" s="149"/>
      <c r="AM71" s="141"/>
      <c r="AN71" s="141"/>
      <c r="AO71" s="141"/>
      <c r="AP71" s="141"/>
      <c r="AQ71" s="159"/>
      <c r="AR71" s="157"/>
      <c r="AS71" s="157"/>
      <c r="AT71" s="157"/>
      <c r="AU71" s="157"/>
      <c r="AV71" s="157"/>
      <c r="AW71" s="157"/>
      <c r="AX71" s="157"/>
      <c r="AY71" s="157"/>
      <c r="AZ71" s="157"/>
      <c r="BA71" s="563"/>
      <c r="BC71"/>
      <c r="BD71" s="41"/>
      <c r="BE71"/>
      <c r="BF71"/>
      <c r="BG71"/>
    </row>
    <row r="72" spans="1:59" ht="14.65" customHeight="1" thickBot="1" x14ac:dyDescent="0.3">
      <c r="A72" s="1"/>
      <c r="B72" s="582" t="s">
        <v>120</v>
      </c>
      <c r="C72" s="139"/>
      <c r="D72" s="139"/>
      <c r="E72" s="139"/>
      <c r="F72" s="139"/>
      <c r="G72" s="139"/>
      <c r="H72" s="142">
        <f>IFERROR((($J$44-1)*AP35),0)</f>
        <v>2475</v>
      </c>
      <c r="I72" s="143"/>
      <c r="J72" s="143"/>
      <c r="K72" s="143"/>
      <c r="L72" s="144"/>
      <c r="M72" s="142">
        <f>IFERROR((($J$44-1)*AJ44+(AV42)),0)</f>
        <v>48851.46875</v>
      </c>
      <c r="N72" s="143"/>
      <c r="O72" s="143"/>
      <c r="P72" s="143"/>
      <c r="Q72" s="144"/>
      <c r="R72" s="142">
        <f>IFERROR((H72+M72+I52+I58+I60),0)</f>
        <v>147601.46875</v>
      </c>
      <c r="S72" s="143"/>
      <c r="T72" s="143"/>
      <c r="U72" s="143"/>
      <c r="V72" s="144"/>
      <c r="W72" s="142">
        <f>IFERROR(($J$35+$H$70+($AJ$44*($J$44-1))+$I$60),0)</f>
        <v>100041.46875</v>
      </c>
      <c r="X72" s="143"/>
      <c r="Y72" s="143"/>
      <c r="Z72" s="143"/>
      <c r="AA72" s="144"/>
      <c r="AB72" s="196">
        <f>IFERROR((AQ72/W72),0)</f>
        <v>0.52376811241088461</v>
      </c>
      <c r="AC72" s="197"/>
      <c r="AD72" s="197"/>
      <c r="AE72" s="197"/>
      <c r="AF72" s="198"/>
      <c r="AG72" s="196">
        <f>IFERROR(((AQ72/$W$72)/($J$44-1)*12),0)</f>
        <v>1.2570434697861232</v>
      </c>
      <c r="AH72" s="197"/>
      <c r="AI72" s="197"/>
      <c r="AJ72" s="197"/>
      <c r="AK72" s="198"/>
      <c r="AL72" s="148">
        <f>IFERROR((R72/X40),0)</f>
        <v>0.21085924107142856</v>
      </c>
      <c r="AM72" s="139"/>
      <c r="AN72" s="139"/>
      <c r="AO72" s="139"/>
      <c r="AP72" s="139"/>
      <c r="AQ72" s="156">
        <f>IFERROR((X40-X42-$R$72),0)</f>
        <v>52398.53125</v>
      </c>
      <c r="AR72" s="157"/>
      <c r="AS72" s="157"/>
      <c r="AT72" s="157"/>
      <c r="AU72" s="157"/>
      <c r="AV72" s="157"/>
      <c r="AW72" s="157"/>
      <c r="AX72" s="157"/>
      <c r="AY72" s="157"/>
      <c r="AZ72" s="157"/>
      <c r="BA72" s="563"/>
      <c r="BC72"/>
      <c r="BD72" s="41"/>
      <c r="BE72"/>
      <c r="BF72"/>
      <c r="BG72"/>
    </row>
    <row r="73" spans="1:59" ht="14.65" customHeight="1" thickBot="1" x14ac:dyDescent="0.3">
      <c r="A73" s="1"/>
      <c r="B73" s="583"/>
      <c r="C73" s="584"/>
      <c r="D73" s="584"/>
      <c r="E73" s="584"/>
      <c r="F73" s="584"/>
      <c r="G73" s="584"/>
      <c r="H73" s="569"/>
      <c r="I73" s="570"/>
      <c r="J73" s="570"/>
      <c r="K73" s="570"/>
      <c r="L73" s="571"/>
      <c r="M73" s="569"/>
      <c r="N73" s="570"/>
      <c r="O73" s="570"/>
      <c r="P73" s="570"/>
      <c r="Q73" s="571"/>
      <c r="R73" s="569"/>
      <c r="S73" s="570"/>
      <c r="T73" s="570"/>
      <c r="U73" s="570"/>
      <c r="V73" s="571"/>
      <c r="W73" s="569"/>
      <c r="X73" s="570"/>
      <c r="Y73" s="570"/>
      <c r="Z73" s="570"/>
      <c r="AA73" s="571"/>
      <c r="AB73" s="586"/>
      <c r="AC73" s="587"/>
      <c r="AD73" s="587"/>
      <c r="AE73" s="587"/>
      <c r="AF73" s="588"/>
      <c r="AG73" s="586"/>
      <c r="AH73" s="587"/>
      <c r="AI73" s="587"/>
      <c r="AJ73" s="587"/>
      <c r="AK73" s="588"/>
      <c r="AL73" s="585"/>
      <c r="AM73" s="584"/>
      <c r="AN73" s="584"/>
      <c r="AO73" s="584"/>
      <c r="AP73" s="584"/>
      <c r="AQ73" s="564"/>
      <c r="AR73" s="565"/>
      <c r="AS73" s="565"/>
      <c r="AT73" s="565"/>
      <c r="AU73" s="565"/>
      <c r="AV73" s="565"/>
      <c r="AW73" s="565"/>
      <c r="AX73" s="565"/>
      <c r="AY73" s="565"/>
      <c r="AZ73" s="565"/>
      <c r="BA73" s="566"/>
      <c r="BC73"/>
      <c r="BD73" s="41"/>
      <c r="BE73"/>
      <c r="BF73"/>
      <c r="BG73"/>
    </row>
    <row r="74" spans="1:59" s="1" customFormat="1" x14ac:dyDescent="0.25"/>
    <row r="75" spans="1:59" s="1" customFormat="1" x14ac:dyDescent="0.25">
      <c r="B75" s="27" t="s">
        <v>156</v>
      </c>
      <c r="K75" s="21"/>
      <c r="L75" s="21"/>
    </row>
    <row r="76" spans="1:59" s="1" customFormat="1" x14ac:dyDescent="0.25"/>
    <row r="77" spans="1:59" s="1" customFormat="1" x14ac:dyDescent="0.25"/>
    <row r="78" spans="1:59" s="1" customFormat="1" x14ac:dyDescent="0.25"/>
    <row r="79" spans="1:59" s="1" customFormat="1" x14ac:dyDescent="0.25"/>
    <row r="80" spans="1:59" s="1" customFormat="1" x14ac:dyDescent="0.25"/>
    <row r="81" spans="60:60" s="1" customFormat="1" x14ac:dyDescent="0.25"/>
    <row r="82" spans="60:60" s="1" customFormat="1" x14ac:dyDescent="0.25"/>
    <row r="83" spans="60:60" s="1" customFormat="1" x14ac:dyDescent="0.25"/>
    <row r="84" spans="60:60" s="1" customFormat="1" x14ac:dyDescent="0.25"/>
    <row r="85" spans="60:60" s="1" customFormat="1" x14ac:dyDescent="0.25"/>
    <row r="86" spans="60:60" s="1" customFormat="1" x14ac:dyDescent="0.25"/>
    <row r="87" spans="60:60" s="1" customFormat="1" x14ac:dyDescent="0.25"/>
    <row r="88" spans="60:60" s="1" customFormat="1" x14ac:dyDescent="0.25"/>
    <row r="89" spans="60:60" s="1" customFormat="1" x14ac:dyDescent="0.25"/>
    <row r="90" spans="60:60" s="1" customFormat="1" x14ac:dyDescent="0.25"/>
    <row r="91" spans="60:60" s="1" customFormat="1" x14ac:dyDescent="0.25"/>
    <row r="92" spans="60:60" s="1" customFormat="1" x14ac:dyDescent="0.25">
      <c r="BH92"/>
    </row>
  </sheetData>
  <sheetProtection selectLockedCells="1"/>
  <dataConsolidate/>
  <mergeCells count="248">
    <mergeCell ref="A1:BA2"/>
    <mergeCell ref="A3:BA4"/>
    <mergeCell ref="B6:BA7"/>
    <mergeCell ref="B10:AA11"/>
    <mergeCell ref="AC10:AD11"/>
    <mergeCell ref="AE10:BA11"/>
    <mergeCell ref="B14:F14"/>
    <mergeCell ref="G14:AA14"/>
    <mergeCell ref="AC14:AJ14"/>
    <mergeCell ref="AK14:BA14"/>
    <mergeCell ref="B15:F15"/>
    <mergeCell ref="G15:AA15"/>
    <mergeCell ref="AC15:AJ15"/>
    <mergeCell ref="AK15:BA15"/>
    <mergeCell ref="B12:F12"/>
    <mergeCell ref="G12:AA12"/>
    <mergeCell ref="AC12:AJ12"/>
    <mergeCell ref="AK12:BA12"/>
    <mergeCell ref="B13:F13"/>
    <mergeCell ref="G13:AA13"/>
    <mergeCell ref="AC13:AJ13"/>
    <mergeCell ref="AK13:BA13"/>
    <mergeCell ref="B18:F18"/>
    <mergeCell ref="G18:N18"/>
    <mergeCell ref="O18:R18"/>
    <mergeCell ref="S18:AA18"/>
    <mergeCell ref="AC18:AJ18"/>
    <mergeCell ref="AK18:BA18"/>
    <mergeCell ref="B16:F16"/>
    <mergeCell ref="G16:AA16"/>
    <mergeCell ref="AC16:AJ16"/>
    <mergeCell ref="AK16:BA16"/>
    <mergeCell ref="B17:F17"/>
    <mergeCell ref="G17:N17"/>
    <mergeCell ref="O17:R17"/>
    <mergeCell ref="S17:AA17"/>
    <mergeCell ref="AC17:AJ17"/>
    <mergeCell ref="AK17:BA17"/>
    <mergeCell ref="B22:C23"/>
    <mergeCell ref="D22:P23"/>
    <mergeCell ref="R22:S23"/>
    <mergeCell ref="T22:AF23"/>
    <mergeCell ref="AH22:AI23"/>
    <mergeCell ref="AJ22:BA23"/>
    <mergeCell ref="B19:F19"/>
    <mergeCell ref="G19:N19"/>
    <mergeCell ref="O19:R19"/>
    <mergeCell ref="S19:AA19"/>
    <mergeCell ref="AC19:AJ19"/>
    <mergeCell ref="AK19:BA19"/>
    <mergeCell ref="AT24:AW24"/>
    <mergeCell ref="AX24:BA24"/>
    <mergeCell ref="B25:I25"/>
    <mergeCell ref="J25:P25"/>
    <mergeCell ref="R25:Y25"/>
    <mergeCell ref="Z25:AF25"/>
    <mergeCell ref="AH25:AO25"/>
    <mergeCell ref="AP25:AS25"/>
    <mergeCell ref="AT25:AW25"/>
    <mergeCell ref="AX25:BA25"/>
    <mergeCell ref="B24:I24"/>
    <mergeCell ref="J24:P24"/>
    <mergeCell ref="R24:Y24"/>
    <mergeCell ref="Z24:AF24"/>
    <mergeCell ref="AH24:AO24"/>
    <mergeCell ref="AP24:AS24"/>
    <mergeCell ref="AT26:AW26"/>
    <mergeCell ref="AX26:BA26"/>
    <mergeCell ref="B27:I27"/>
    <mergeCell ref="J27:P27"/>
    <mergeCell ref="R27:Y27"/>
    <mergeCell ref="Z27:AF27"/>
    <mergeCell ref="AH27:AO27"/>
    <mergeCell ref="AP27:AS27"/>
    <mergeCell ref="AT27:AW27"/>
    <mergeCell ref="AX27:BA27"/>
    <mergeCell ref="B26:I26"/>
    <mergeCell ref="J26:P26"/>
    <mergeCell ref="R26:Y26"/>
    <mergeCell ref="Z26:AF26"/>
    <mergeCell ref="AH26:AO26"/>
    <mergeCell ref="AP26:AS26"/>
    <mergeCell ref="AT28:AW28"/>
    <mergeCell ref="AX28:BA28"/>
    <mergeCell ref="B29:I29"/>
    <mergeCell ref="J29:P29"/>
    <mergeCell ref="R29:Y29"/>
    <mergeCell ref="Z29:AF29"/>
    <mergeCell ref="AH29:AO29"/>
    <mergeCell ref="AP29:AS29"/>
    <mergeCell ref="AT29:AW29"/>
    <mergeCell ref="AX29:BA29"/>
    <mergeCell ref="B28:I28"/>
    <mergeCell ref="J28:P28"/>
    <mergeCell ref="R28:Y28"/>
    <mergeCell ref="Z28:AF28"/>
    <mergeCell ref="AH28:AO28"/>
    <mergeCell ref="AP28:AS28"/>
    <mergeCell ref="AT30:AW30"/>
    <mergeCell ref="AX30:BA30"/>
    <mergeCell ref="B31:I31"/>
    <mergeCell ref="J31:P31"/>
    <mergeCell ref="R31:Y31"/>
    <mergeCell ref="Z31:AF31"/>
    <mergeCell ref="AH31:AO31"/>
    <mergeCell ref="AP31:AS31"/>
    <mergeCell ref="AT31:AW31"/>
    <mergeCell ref="AX31:BA31"/>
    <mergeCell ref="B30:I30"/>
    <mergeCell ref="J30:P30"/>
    <mergeCell ref="R30:Y30"/>
    <mergeCell ref="Z30:AF30"/>
    <mergeCell ref="AH30:AO30"/>
    <mergeCell ref="AP30:AS30"/>
    <mergeCell ref="AT32:AW32"/>
    <mergeCell ref="AX32:BA32"/>
    <mergeCell ref="B33:I33"/>
    <mergeCell ref="J33:P33"/>
    <mergeCell ref="R33:Y33"/>
    <mergeCell ref="Z33:AF33"/>
    <mergeCell ref="AH33:AO33"/>
    <mergeCell ref="AP33:AS33"/>
    <mergeCell ref="AT33:AW33"/>
    <mergeCell ref="AX33:BA33"/>
    <mergeCell ref="B32:I32"/>
    <mergeCell ref="J32:P32"/>
    <mergeCell ref="R32:Y32"/>
    <mergeCell ref="Z32:AF32"/>
    <mergeCell ref="AH32:AO32"/>
    <mergeCell ref="AP32:AS32"/>
    <mergeCell ref="AT34:AW34"/>
    <mergeCell ref="AX34:BA34"/>
    <mergeCell ref="B35:I35"/>
    <mergeCell ref="J35:P35"/>
    <mergeCell ref="R35:Y35"/>
    <mergeCell ref="Z35:AF35"/>
    <mergeCell ref="AH35:AO35"/>
    <mergeCell ref="AP35:AS35"/>
    <mergeCell ref="AT35:AW35"/>
    <mergeCell ref="AX35:BA35"/>
    <mergeCell ref="B34:I34"/>
    <mergeCell ref="J34:P34"/>
    <mergeCell ref="R34:Y34"/>
    <mergeCell ref="Z34:AF34"/>
    <mergeCell ref="AH34:AO34"/>
    <mergeCell ref="AP34:AS34"/>
    <mergeCell ref="AD41:AF41"/>
    <mergeCell ref="AG41:AI41"/>
    <mergeCell ref="B42:I43"/>
    <mergeCell ref="J42:P43"/>
    <mergeCell ref="R42:W43"/>
    <mergeCell ref="X42:AC43"/>
    <mergeCell ref="AD42:AI43"/>
    <mergeCell ref="B38:C39"/>
    <mergeCell ref="D38:P39"/>
    <mergeCell ref="R38:S39"/>
    <mergeCell ref="T38:BA39"/>
    <mergeCell ref="B40:I41"/>
    <mergeCell ref="J40:P41"/>
    <mergeCell ref="R40:W41"/>
    <mergeCell ref="X40:AC41"/>
    <mergeCell ref="AD40:AI40"/>
    <mergeCell ref="AJ40:AO41"/>
    <mergeCell ref="AP40:AU41"/>
    <mergeCell ref="AV40:BA41"/>
    <mergeCell ref="AV42:BA43"/>
    <mergeCell ref="AP43:AR43"/>
    <mergeCell ref="AS43:AU43"/>
    <mergeCell ref="BC50:BF50"/>
    <mergeCell ref="BC51:BE51"/>
    <mergeCell ref="AV46:BA47"/>
    <mergeCell ref="AJ44:AO45"/>
    <mergeCell ref="AP44:AU45"/>
    <mergeCell ref="AV44:BA45"/>
    <mergeCell ref="AJ46:AO47"/>
    <mergeCell ref="AP46:AU47"/>
    <mergeCell ref="AJ42:AO43"/>
    <mergeCell ref="AP42:AU42"/>
    <mergeCell ref="B44:I45"/>
    <mergeCell ref="J44:P45"/>
    <mergeCell ref="R44:W45"/>
    <mergeCell ref="X44:AC45"/>
    <mergeCell ref="AD44:AI45"/>
    <mergeCell ref="B46:I47"/>
    <mergeCell ref="J46:P47"/>
    <mergeCell ref="R46:W47"/>
    <mergeCell ref="X46:AC47"/>
    <mergeCell ref="AD46:AI47"/>
    <mergeCell ref="B52:H53"/>
    <mergeCell ref="I52:M53"/>
    <mergeCell ref="AJ52:AQ53"/>
    <mergeCell ref="AR52:BA53"/>
    <mergeCell ref="B54:H55"/>
    <mergeCell ref="I54:M55"/>
    <mergeCell ref="AJ54:AQ55"/>
    <mergeCell ref="AR54:BA55"/>
    <mergeCell ref="B50:C51"/>
    <mergeCell ref="D50:AH51"/>
    <mergeCell ref="AJ50:AK51"/>
    <mergeCell ref="AL50:BA51"/>
    <mergeCell ref="B60:H61"/>
    <mergeCell ref="I60:M61"/>
    <mergeCell ref="AJ60:AQ61"/>
    <mergeCell ref="AR60:BA61"/>
    <mergeCell ref="B62:H63"/>
    <mergeCell ref="I62:M63"/>
    <mergeCell ref="AJ62:AQ63"/>
    <mergeCell ref="AR62:BA63"/>
    <mergeCell ref="B56:H57"/>
    <mergeCell ref="I56:M57"/>
    <mergeCell ref="AJ56:AQ57"/>
    <mergeCell ref="AR56:BA57"/>
    <mergeCell ref="B58:H59"/>
    <mergeCell ref="I58:M59"/>
    <mergeCell ref="AJ58:AQ59"/>
    <mergeCell ref="AR58:BA59"/>
    <mergeCell ref="AJ64:AQ65"/>
    <mergeCell ref="AR64:BA65"/>
    <mergeCell ref="B66:C67"/>
    <mergeCell ref="D66:BA67"/>
    <mergeCell ref="B68:G69"/>
    <mergeCell ref="H68:L69"/>
    <mergeCell ref="M68:Q69"/>
    <mergeCell ref="R68:V69"/>
    <mergeCell ref="W68:AA69"/>
    <mergeCell ref="AB68:AF69"/>
    <mergeCell ref="AG68:AK68"/>
    <mergeCell ref="AL68:AP69"/>
    <mergeCell ref="AQ68:BA69"/>
    <mergeCell ref="AG69:AK69"/>
    <mergeCell ref="B70:G71"/>
    <mergeCell ref="H70:L71"/>
    <mergeCell ref="M70:Q71"/>
    <mergeCell ref="R70:V71"/>
    <mergeCell ref="W70:AA71"/>
    <mergeCell ref="AB70:AF71"/>
    <mergeCell ref="AL72:AP73"/>
    <mergeCell ref="AQ72:BA73"/>
    <mergeCell ref="AG70:AK71"/>
    <mergeCell ref="AL70:AP71"/>
    <mergeCell ref="AQ70:BA71"/>
    <mergeCell ref="B72:G73"/>
    <mergeCell ref="H72:L73"/>
    <mergeCell ref="M72:Q73"/>
    <mergeCell ref="R72:V73"/>
    <mergeCell ref="W72:AA73"/>
    <mergeCell ref="AB72:AF73"/>
    <mergeCell ref="AG72:AK73"/>
  </mergeCells>
  <conditionalFormatting sqref="B33:I33">
    <cfRule type="expression" dxfId="5" priority="6">
      <formula>$B$32="Other:"</formula>
    </cfRule>
  </conditionalFormatting>
  <conditionalFormatting sqref="B34:I34">
    <cfRule type="expression" dxfId="4" priority="5">
      <formula>$B$33="Other:"</formula>
    </cfRule>
  </conditionalFormatting>
  <conditionalFormatting sqref="R31:Y34">
    <cfRule type="expression" dxfId="3" priority="1">
      <formula>$R$32="Other:"</formula>
    </cfRule>
  </conditionalFormatting>
  <conditionalFormatting sqref="AH33:AO34">
    <cfRule type="expression" dxfId="2" priority="2">
      <formula>$AH$33="Other:"</formula>
    </cfRule>
  </conditionalFormatting>
  <conditionalFormatting sqref="AR52">
    <cfRule type="cellIs" dxfId="1" priority="3" operator="greaterThanOrEqual">
      <formula>0</formula>
    </cfRule>
    <cfRule type="cellIs" dxfId="0" priority="4" operator="lessThan">
      <formula>0</formula>
    </cfRule>
  </conditionalFormatting>
  <dataValidations count="2">
    <dataValidation allowBlank="1" showErrorMessage="1" promptTitle="Total Cash Needed" prompt="This amount is the total amount of cash needed in order to finance and renovate the property. It is the sum of the Required Cash Amount to purchase the property, plus the Total Project Costs." sqref="AR56:AX61" xr:uid="{B8DC0BD1-0A67-4A6A-BC5C-B57F54BE62FC}"/>
    <dataValidation type="list" allowBlank="1" showInputMessage="1" sqref="J40:P43" xr:uid="{5B0E0D31-8F66-453E-B861-3104B5FFFAE5}">
      <formula1>"0,1,2,3,4,5,6"</formula1>
    </dataValidation>
  </dataValidations>
  <pageMargins left="0.7" right="0.7" top="0.75" bottom="0.75" header="0.3" footer="0.3"/>
  <pageSetup scale="52" fitToHeight="0"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924D7-F3B0-4E0B-9010-D794C29A8C7D}">
  <dimension ref="A1:W55"/>
  <sheetViews>
    <sheetView workbookViewId="0">
      <pane ySplit="3" topLeftCell="A4" activePane="bottomLeft" state="frozen"/>
      <selection pane="bottomLeft" activeCell="D13" sqref="D13:D14"/>
    </sheetView>
  </sheetViews>
  <sheetFormatPr defaultColWidth="9.28515625" defaultRowHeight="15" x14ac:dyDescent="0.25"/>
  <cols>
    <col min="1" max="1" width="17.7109375" style="34" customWidth="1"/>
    <col min="2" max="2" width="50.28515625" style="34" customWidth="1"/>
    <col min="3" max="3" width="24.42578125" style="34" customWidth="1"/>
    <col min="4" max="4" width="53" style="34" customWidth="1"/>
    <col min="5" max="16384" width="9.28515625" style="34"/>
  </cols>
  <sheetData>
    <row r="1" spans="1:22" ht="15" customHeight="1" x14ac:dyDescent="0.25">
      <c r="A1" s="630" t="s">
        <v>195</v>
      </c>
      <c r="B1" s="630"/>
      <c r="C1" s="630"/>
      <c r="D1" s="630"/>
      <c r="E1" s="29"/>
      <c r="F1" s="29"/>
      <c r="G1" s="29"/>
      <c r="H1" s="29"/>
      <c r="I1" s="29"/>
      <c r="J1" s="29"/>
      <c r="K1" s="29"/>
      <c r="L1" s="29"/>
      <c r="M1" s="29"/>
      <c r="N1" s="29"/>
      <c r="O1" s="29"/>
      <c r="P1" s="29"/>
      <c r="Q1" s="29"/>
      <c r="R1" s="29"/>
      <c r="S1" s="29"/>
      <c r="T1" s="29"/>
      <c r="U1" s="29"/>
      <c r="V1" s="29"/>
    </row>
    <row r="2" spans="1:22" ht="30" customHeight="1" x14ac:dyDescent="0.25">
      <c r="A2" s="630"/>
      <c r="B2" s="630"/>
      <c r="C2" s="630"/>
      <c r="D2" s="630"/>
      <c r="E2" s="29"/>
      <c r="F2" s="29"/>
      <c r="G2" s="29"/>
      <c r="H2" s="29"/>
      <c r="I2" s="29"/>
      <c r="J2" s="29"/>
      <c r="K2" s="29"/>
      <c r="L2" s="29"/>
      <c r="M2" s="29"/>
      <c r="N2" s="29"/>
      <c r="O2" s="29"/>
      <c r="P2" s="29"/>
      <c r="Q2" s="29"/>
      <c r="R2" s="29"/>
      <c r="S2" s="29"/>
      <c r="T2" s="29"/>
      <c r="U2" s="29"/>
      <c r="V2" s="29"/>
    </row>
    <row r="3" spans="1:22" ht="30" customHeight="1" x14ac:dyDescent="0.25">
      <c r="A3" s="36" t="s">
        <v>190</v>
      </c>
      <c r="B3" s="36" t="s">
        <v>191</v>
      </c>
      <c r="C3" s="37" t="s">
        <v>196</v>
      </c>
      <c r="D3" s="37" t="s">
        <v>197</v>
      </c>
      <c r="E3" s="29"/>
      <c r="F3" s="29"/>
      <c r="G3" s="29"/>
      <c r="H3" s="29"/>
      <c r="I3" s="29"/>
      <c r="J3" s="29"/>
      <c r="K3" s="29"/>
      <c r="L3" s="29"/>
      <c r="M3" s="29"/>
      <c r="N3" s="29"/>
      <c r="O3" s="29"/>
      <c r="P3" s="29"/>
      <c r="Q3" s="29"/>
      <c r="R3" s="29"/>
      <c r="S3" s="29"/>
      <c r="T3" s="29"/>
      <c r="U3" s="29"/>
      <c r="V3" s="29"/>
    </row>
    <row r="4" spans="1:22" x14ac:dyDescent="0.25">
      <c r="A4" s="77"/>
      <c r="B4"/>
      <c r="C4" s="76"/>
      <c r="D4" s="631"/>
      <c r="E4" s="29"/>
      <c r="F4" s="29"/>
      <c r="G4" s="29"/>
      <c r="H4" s="29"/>
      <c r="I4" s="29"/>
      <c r="J4" s="29"/>
      <c r="K4" s="29"/>
      <c r="L4" s="29"/>
      <c r="M4" s="29"/>
      <c r="N4" s="29"/>
      <c r="O4" s="29"/>
      <c r="P4" s="29"/>
      <c r="Q4" s="29"/>
      <c r="R4" s="29"/>
      <c r="S4" s="29"/>
      <c r="T4" s="29"/>
      <c r="U4" s="29"/>
      <c r="V4" s="29"/>
    </row>
    <row r="5" spans="1:22" x14ac:dyDescent="0.25">
      <c r="A5" s="77"/>
      <c r="B5"/>
      <c r="C5" s="76"/>
      <c r="D5" s="632"/>
      <c r="E5" s="29"/>
      <c r="F5" s="29"/>
      <c r="G5" s="29"/>
      <c r="H5" s="29"/>
      <c r="I5" s="29"/>
      <c r="J5" s="29"/>
      <c r="K5" s="29"/>
      <c r="L5" s="29"/>
      <c r="M5" s="29"/>
      <c r="N5" s="29"/>
      <c r="O5" s="29"/>
      <c r="P5" s="29"/>
      <c r="Q5" s="29"/>
      <c r="R5" s="29"/>
      <c r="S5" s="29"/>
      <c r="T5" s="29"/>
      <c r="U5" s="29"/>
      <c r="V5" s="29"/>
    </row>
    <row r="6" spans="1:22" x14ac:dyDescent="0.25">
      <c r="A6" s="77"/>
      <c r="B6"/>
      <c r="C6" s="76"/>
      <c r="D6" s="632"/>
      <c r="E6" s="29"/>
      <c r="F6" s="29"/>
      <c r="G6" s="29"/>
      <c r="H6" s="29"/>
      <c r="I6" s="29"/>
      <c r="J6" s="29"/>
      <c r="K6" s="29"/>
      <c r="L6" s="29"/>
      <c r="M6" s="29"/>
      <c r="N6" s="29"/>
      <c r="O6" s="29"/>
      <c r="P6" s="29"/>
      <c r="Q6" s="29"/>
      <c r="R6" s="29"/>
      <c r="S6" s="29"/>
      <c r="T6" s="29"/>
      <c r="U6" s="29"/>
      <c r="V6" s="29"/>
    </row>
    <row r="7" spans="1:22" x14ac:dyDescent="0.25">
      <c r="A7" s="77"/>
      <c r="B7"/>
      <c r="C7" s="76"/>
      <c r="D7" s="632"/>
      <c r="E7" s="29"/>
      <c r="F7" s="29"/>
      <c r="G7" s="29"/>
      <c r="H7" s="29"/>
      <c r="I7" s="29"/>
      <c r="J7" s="29"/>
      <c r="K7" s="29"/>
      <c r="L7" s="29"/>
      <c r="M7" s="29"/>
      <c r="N7" s="29"/>
      <c r="O7" s="29"/>
      <c r="P7" s="29"/>
      <c r="Q7" s="29"/>
      <c r="R7" s="29"/>
      <c r="S7" s="29"/>
      <c r="T7" s="29"/>
      <c r="U7" s="29"/>
      <c r="V7" s="29"/>
    </row>
    <row r="8" spans="1:22" x14ac:dyDescent="0.25">
      <c r="A8" s="77"/>
      <c r="B8"/>
      <c r="C8" s="76"/>
      <c r="D8" s="632"/>
      <c r="E8" s="29"/>
      <c r="F8" s="29"/>
      <c r="G8" s="29"/>
      <c r="H8" s="29"/>
      <c r="I8" s="29"/>
      <c r="J8" s="29"/>
      <c r="K8" s="29"/>
      <c r="L8" s="29"/>
      <c r="M8" s="29"/>
      <c r="N8" s="29"/>
      <c r="O8" s="29"/>
      <c r="P8" s="29"/>
      <c r="Q8" s="29"/>
      <c r="R8" s="29"/>
      <c r="S8" s="29"/>
      <c r="T8" s="29"/>
      <c r="U8" s="29"/>
      <c r="V8" s="29"/>
    </row>
    <row r="9" spans="1:22" x14ac:dyDescent="0.25">
      <c r="A9" s="77"/>
      <c r="B9"/>
      <c r="C9" s="76"/>
      <c r="D9" s="632"/>
      <c r="E9" s="29"/>
      <c r="F9" s="29"/>
      <c r="G9" s="29" t="s">
        <v>192</v>
      </c>
      <c r="H9" s="29"/>
      <c r="I9" s="29"/>
      <c r="J9" s="29"/>
      <c r="K9" s="29"/>
      <c r="L9" s="29"/>
      <c r="M9" s="29"/>
      <c r="N9" s="29"/>
      <c r="O9" s="29"/>
      <c r="P9" s="29"/>
      <c r="Q9" s="29"/>
      <c r="R9" s="29"/>
      <c r="S9" s="29"/>
      <c r="T9" s="29"/>
      <c r="U9" s="29"/>
      <c r="V9" s="29"/>
    </row>
    <row r="10" spans="1:22" x14ac:dyDescent="0.25">
      <c r="A10" s="77"/>
      <c r="B10"/>
      <c r="C10" s="76"/>
      <c r="D10" s="633"/>
      <c r="E10" s="29"/>
      <c r="F10" s="29"/>
      <c r="G10" s="29"/>
      <c r="H10" s="29"/>
      <c r="I10" s="29"/>
      <c r="J10" s="29"/>
      <c r="K10" s="29"/>
      <c r="L10" s="29"/>
      <c r="M10" s="29"/>
      <c r="N10" s="29"/>
      <c r="O10" s="29"/>
      <c r="P10" s="29"/>
      <c r="Q10" s="29"/>
      <c r="R10" s="29"/>
      <c r="S10" s="29"/>
      <c r="T10" s="29"/>
      <c r="U10" s="29"/>
      <c r="V10" s="29"/>
    </row>
    <row r="11" spans="1:22" x14ac:dyDescent="0.25">
      <c r="A11" s="77"/>
      <c r="B11"/>
      <c r="C11" s="76"/>
      <c r="D11" s="78"/>
      <c r="E11" s="29"/>
      <c r="F11" s="29"/>
      <c r="G11" s="29"/>
      <c r="H11" s="29"/>
      <c r="I11" s="29"/>
      <c r="J11" s="29" t="s">
        <v>192</v>
      </c>
      <c r="K11" s="29"/>
      <c r="L11" s="29"/>
      <c r="M11" s="29"/>
      <c r="N11" s="29"/>
      <c r="O11" s="29"/>
      <c r="P11" s="29"/>
      <c r="Q11" s="29"/>
      <c r="R11" s="29"/>
      <c r="S11" s="29"/>
      <c r="T11" s="29"/>
      <c r="U11" s="29"/>
      <c r="V11" s="29"/>
    </row>
    <row r="12" spans="1:22" x14ac:dyDescent="0.25">
      <c r="A12" s="77"/>
      <c r="B12"/>
      <c r="C12" s="76"/>
      <c r="D12" s="78"/>
      <c r="E12" s="29"/>
      <c r="F12" s="29"/>
      <c r="G12" s="29"/>
      <c r="H12" s="29"/>
      <c r="I12" s="29"/>
      <c r="J12" s="29"/>
      <c r="K12" s="29"/>
      <c r="L12" s="29"/>
      <c r="M12" s="29"/>
      <c r="N12" s="29"/>
      <c r="O12" s="29"/>
      <c r="P12" s="29"/>
      <c r="Q12" s="29"/>
      <c r="R12" s="29"/>
      <c r="S12" s="29"/>
      <c r="T12" s="29"/>
      <c r="U12" s="29"/>
      <c r="V12" s="29"/>
    </row>
    <row r="13" spans="1:22" x14ac:dyDescent="0.25">
      <c r="A13" s="77"/>
      <c r="B13"/>
      <c r="C13" s="76"/>
      <c r="D13" s="78"/>
      <c r="E13" s="29"/>
      <c r="F13" s="29"/>
      <c r="G13" s="29"/>
      <c r="H13" s="29"/>
      <c r="I13" s="29"/>
      <c r="J13" s="29"/>
      <c r="K13" s="29"/>
      <c r="L13" s="29"/>
      <c r="M13" s="29"/>
      <c r="N13" s="29"/>
      <c r="O13" s="29"/>
      <c r="P13" s="29"/>
      <c r="Q13" s="29"/>
      <c r="R13" s="29"/>
      <c r="S13" s="29"/>
      <c r="T13" s="29"/>
      <c r="U13" s="29"/>
      <c r="V13" s="29"/>
    </row>
    <row r="14" spans="1:22" x14ac:dyDescent="0.25">
      <c r="A14" s="77"/>
      <c r="B14"/>
      <c r="C14" s="76"/>
      <c r="D14" s="78"/>
      <c r="E14" s="29"/>
      <c r="F14" s="29"/>
      <c r="G14" s="29"/>
      <c r="H14" s="29" t="s">
        <v>192</v>
      </c>
      <c r="I14" s="29"/>
      <c r="J14" s="29"/>
      <c r="K14" s="29"/>
      <c r="L14" s="29"/>
      <c r="M14" s="29"/>
      <c r="N14" s="29"/>
      <c r="O14" s="29"/>
      <c r="P14" s="29"/>
      <c r="Q14" s="29"/>
      <c r="R14" s="29"/>
      <c r="S14" s="29"/>
      <c r="T14" s="29"/>
      <c r="U14" s="29"/>
      <c r="V14" s="29"/>
    </row>
    <row r="15" spans="1:22" ht="18" customHeight="1" x14ac:dyDescent="0.35">
      <c r="A15" s="38" t="s">
        <v>193</v>
      </c>
      <c r="B15" s="35"/>
      <c r="C15" s="74"/>
      <c r="D15" s="78"/>
      <c r="E15" s="29"/>
      <c r="F15" s="29"/>
      <c r="G15" s="29"/>
      <c r="H15" s="29"/>
      <c r="I15" s="29"/>
      <c r="J15" s="29"/>
      <c r="K15" s="29"/>
      <c r="L15" s="29"/>
      <c r="M15" s="29"/>
      <c r="N15" s="29"/>
      <c r="O15" s="29"/>
      <c r="P15" s="29"/>
      <c r="Q15" s="29"/>
      <c r="R15" s="29"/>
      <c r="S15" s="29"/>
      <c r="T15" s="29"/>
      <c r="U15" s="29"/>
      <c r="V15" s="29"/>
    </row>
    <row r="16" spans="1:22" ht="17.25" customHeight="1" x14ac:dyDescent="0.25">
      <c r="A16" s="629" t="s">
        <v>194</v>
      </c>
      <c r="B16" s="629"/>
      <c r="C16" s="40"/>
      <c r="D16" s="29"/>
      <c r="E16" s="29"/>
      <c r="F16" s="29"/>
      <c r="G16" s="29"/>
      <c r="H16" s="29"/>
      <c r="I16" s="29"/>
      <c r="J16" s="29"/>
      <c r="K16" s="29"/>
      <c r="L16" s="29"/>
      <c r="M16" s="29"/>
      <c r="N16" s="29"/>
      <c r="O16" s="29"/>
      <c r="P16" s="29"/>
      <c r="Q16" s="29"/>
      <c r="R16" s="29"/>
      <c r="S16" s="29"/>
      <c r="T16" s="29"/>
      <c r="U16" s="29"/>
      <c r="V16" s="29"/>
    </row>
    <row r="17" spans="1:23" ht="28.5" x14ac:dyDescent="0.45">
      <c r="A17" s="628" t="s">
        <v>198</v>
      </c>
      <c r="B17" s="628"/>
      <c r="C17" s="39"/>
      <c r="D17" s="29"/>
      <c r="E17" s="29"/>
      <c r="F17" s="29"/>
      <c r="G17" s="29"/>
      <c r="H17" s="29"/>
      <c r="I17" s="77"/>
      <c r="J17" s="76"/>
      <c r="K17" s="29"/>
      <c r="L17" s="29"/>
      <c r="M17" s="29"/>
      <c r="N17" s="29"/>
      <c r="O17" s="29"/>
      <c r="P17" s="29"/>
      <c r="Q17" s="29"/>
      <c r="R17" s="29"/>
      <c r="S17" s="29"/>
      <c r="T17" s="29"/>
      <c r="U17" s="29"/>
      <c r="V17" s="29"/>
    </row>
    <row r="18" spans="1:23" ht="26.25" customHeight="1" x14ac:dyDescent="0.25">
      <c r="A18" s="29"/>
      <c r="B18" s="29"/>
      <c r="C18" s="29"/>
      <c r="D18" s="29"/>
      <c r="E18" s="29"/>
      <c r="F18" s="29"/>
      <c r="G18" s="29"/>
      <c r="H18" s="29"/>
      <c r="I18" s="77"/>
      <c r="J18" s="76"/>
      <c r="K18" s="29"/>
      <c r="L18" s="29"/>
      <c r="M18" s="29"/>
      <c r="N18" s="29"/>
      <c r="O18" s="29"/>
      <c r="P18" s="29"/>
      <c r="Q18" s="29"/>
      <c r="R18" s="29"/>
      <c r="S18" s="29"/>
      <c r="T18" s="29"/>
      <c r="U18" s="29"/>
      <c r="V18" s="29"/>
    </row>
    <row r="19" spans="1:23" x14ac:dyDescent="0.25">
      <c r="A19" s="29"/>
      <c r="B19" s="29"/>
      <c r="C19" s="29"/>
      <c r="D19" s="29"/>
      <c r="E19" s="29"/>
      <c r="F19" s="29"/>
      <c r="G19" s="29"/>
      <c r="H19" s="29"/>
      <c r="I19" s="77"/>
      <c r="J19" s="76"/>
      <c r="K19" s="29"/>
      <c r="L19" s="29"/>
      <c r="M19" s="29"/>
      <c r="N19" s="29"/>
      <c r="O19" s="29"/>
      <c r="P19" s="29"/>
      <c r="Q19" s="29"/>
      <c r="R19" s="29"/>
      <c r="S19" s="29"/>
      <c r="T19" s="29"/>
      <c r="U19" s="29"/>
      <c r="V19" s="29"/>
    </row>
    <row r="20" spans="1:23" x14ac:dyDescent="0.25">
      <c r="A20" s="29"/>
      <c r="B20" s="29"/>
      <c r="C20" s="29"/>
      <c r="D20" s="29"/>
      <c r="E20" s="29"/>
      <c r="F20" s="29"/>
      <c r="G20" s="29"/>
      <c r="H20" s="29"/>
      <c r="I20" s="77"/>
      <c r="J20" s="76"/>
      <c r="K20" s="29"/>
      <c r="L20" s="29"/>
      <c r="M20" s="29"/>
      <c r="N20" s="29"/>
      <c r="O20" s="29"/>
      <c r="P20" s="29"/>
      <c r="Q20" s="29"/>
      <c r="R20" s="29"/>
      <c r="S20" s="29"/>
      <c r="T20" s="29"/>
      <c r="U20" s="29"/>
      <c r="V20" s="29"/>
    </row>
    <row r="21" spans="1:23" x14ac:dyDescent="0.25">
      <c r="A21" s="29"/>
      <c r="B21" s="29"/>
      <c r="C21" s="29"/>
      <c r="D21" s="29"/>
      <c r="E21" s="29"/>
      <c r="F21" s="29"/>
      <c r="G21" s="29"/>
      <c r="H21" s="29"/>
      <c r="I21" s="77"/>
      <c r="J21" s="76"/>
      <c r="K21" s="29"/>
      <c r="L21" s="29"/>
      <c r="M21" s="29"/>
      <c r="N21" s="29"/>
      <c r="O21" s="29"/>
      <c r="P21" s="29"/>
      <c r="Q21" s="29"/>
      <c r="R21" s="29"/>
      <c r="S21" s="29"/>
      <c r="T21" s="29"/>
      <c r="U21" s="29"/>
      <c r="V21" s="29"/>
    </row>
    <row r="22" spans="1:23" x14ac:dyDescent="0.25">
      <c r="A22" s="29"/>
      <c r="B22" s="29"/>
      <c r="C22" s="29"/>
      <c r="D22" s="29"/>
      <c r="E22" s="29"/>
      <c r="F22" s="29"/>
      <c r="G22" s="29"/>
      <c r="H22" s="29"/>
      <c r="I22" s="77"/>
      <c r="J22" s="76"/>
      <c r="K22" s="29"/>
      <c r="L22" s="29"/>
      <c r="M22" s="29"/>
      <c r="N22" s="29"/>
      <c r="O22" s="29"/>
      <c r="P22" s="29"/>
      <c r="Q22" s="29"/>
      <c r="R22" s="29"/>
      <c r="S22" s="29"/>
      <c r="T22" s="29"/>
      <c r="U22" s="29"/>
      <c r="V22" s="29"/>
    </row>
    <row r="23" spans="1:23" x14ac:dyDescent="0.25">
      <c r="A23" s="29"/>
      <c r="B23" s="29"/>
      <c r="C23" s="29"/>
      <c r="D23" s="29"/>
      <c r="E23" s="29"/>
      <c r="F23" s="29"/>
      <c r="G23" s="29"/>
      <c r="H23" s="29"/>
      <c r="I23" s="77"/>
      <c r="J23" s="76"/>
      <c r="K23" s="29"/>
      <c r="L23" s="29"/>
      <c r="M23" s="29"/>
      <c r="N23" s="29"/>
      <c r="O23" s="29"/>
      <c r="P23" s="29"/>
      <c r="Q23" s="29"/>
      <c r="R23" s="29"/>
      <c r="S23" s="29"/>
      <c r="T23" s="29"/>
      <c r="U23" s="29"/>
      <c r="V23" s="29"/>
    </row>
    <row r="24" spans="1:23" x14ac:dyDescent="0.25">
      <c r="A24" s="29"/>
      <c r="B24" s="29"/>
      <c r="C24" s="29"/>
      <c r="D24" s="29"/>
      <c r="E24" s="29"/>
      <c r="F24" s="29"/>
      <c r="G24" s="29"/>
      <c r="H24" s="29"/>
      <c r="I24" s="77"/>
      <c r="J24" s="76"/>
      <c r="K24" s="29"/>
      <c r="L24" s="29"/>
      <c r="M24" s="29"/>
      <c r="N24" s="29"/>
      <c r="O24" s="29"/>
      <c r="P24" s="29"/>
      <c r="Q24" s="29"/>
      <c r="R24" s="29"/>
      <c r="S24" s="29"/>
      <c r="T24" s="29"/>
      <c r="U24" s="29"/>
      <c r="V24" s="29"/>
      <c r="W24" s="29"/>
    </row>
    <row r="25" spans="1:23" x14ac:dyDescent="0.25">
      <c r="A25" s="29"/>
      <c r="B25" s="29"/>
      <c r="C25" s="29"/>
      <c r="D25" s="29" t="s">
        <v>192</v>
      </c>
      <c r="E25" s="29"/>
      <c r="F25" s="29"/>
      <c r="G25" s="29"/>
      <c r="H25" s="29"/>
      <c r="I25" s="77"/>
      <c r="J25" s="76"/>
      <c r="K25" s="29"/>
      <c r="L25" s="29"/>
      <c r="M25" s="29"/>
      <c r="N25" s="29"/>
      <c r="O25" s="29"/>
      <c r="P25" s="29"/>
      <c r="Q25" s="29"/>
      <c r="R25" s="29"/>
      <c r="S25" s="29"/>
      <c r="T25" s="29"/>
      <c r="U25" s="29"/>
      <c r="V25" s="29"/>
      <c r="W25" s="29"/>
    </row>
    <row r="26" spans="1:23" x14ac:dyDescent="0.25">
      <c r="A26" s="29"/>
      <c r="B26" s="29"/>
      <c r="C26" s="29"/>
      <c r="D26" s="29"/>
      <c r="E26" s="29"/>
      <c r="F26" s="29"/>
      <c r="G26" s="29"/>
      <c r="H26" s="29"/>
      <c r="I26" s="77"/>
      <c r="J26" s="76"/>
      <c r="K26" s="29"/>
      <c r="L26" s="29"/>
      <c r="M26" s="29"/>
      <c r="N26" s="29"/>
      <c r="O26" s="29"/>
      <c r="P26" s="29"/>
      <c r="Q26" s="29"/>
      <c r="R26" s="29"/>
      <c r="S26" s="29"/>
      <c r="T26" s="29"/>
      <c r="U26" s="29"/>
      <c r="V26" s="29"/>
      <c r="W26" s="29"/>
    </row>
    <row r="27" spans="1:23" x14ac:dyDescent="0.25">
      <c r="A27" s="29"/>
      <c r="B27" s="29"/>
      <c r="C27" s="29"/>
      <c r="D27" s="29"/>
      <c r="E27" s="29"/>
      <c r="F27" s="29"/>
      <c r="G27" s="29"/>
      <c r="H27" s="29"/>
      <c r="I27" s="77"/>
      <c r="J27" s="76"/>
      <c r="K27" s="29"/>
      <c r="L27" s="29"/>
      <c r="M27" s="29"/>
      <c r="N27" s="29"/>
      <c r="O27" s="29"/>
      <c r="P27" s="29"/>
      <c r="Q27" s="29"/>
      <c r="R27" s="29"/>
      <c r="S27" s="29"/>
      <c r="T27" s="29"/>
      <c r="U27" s="29"/>
      <c r="V27" s="29"/>
      <c r="W27" s="29"/>
    </row>
    <row r="28" spans="1:23" x14ac:dyDescent="0.25">
      <c r="A28" s="29"/>
      <c r="B28" s="29"/>
      <c r="C28" s="29"/>
      <c r="D28" s="29"/>
      <c r="E28" s="29"/>
      <c r="F28" s="29"/>
      <c r="G28" s="29"/>
      <c r="H28" s="29"/>
      <c r="I28" s="29"/>
      <c r="J28" s="29"/>
      <c r="K28" s="29"/>
      <c r="L28" s="29"/>
      <c r="M28" s="29"/>
      <c r="N28" s="29"/>
      <c r="O28" s="29"/>
      <c r="P28" s="29"/>
      <c r="Q28" s="29"/>
      <c r="R28" s="29"/>
      <c r="S28" s="29"/>
      <c r="T28" s="29"/>
      <c r="U28" s="29"/>
      <c r="V28" s="29"/>
      <c r="W28" s="29"/>
    </row>
    <row r="29" spans="1:23" x14ac:dyDescent="0.25">
      <c r="A29" s="29"/>
      <c r="B29" s="29"/>
      <c r="C29" s="29"/>
      <c r="D29" s="29"/>
      <c r="E29" s="29"/>
      <c r="F29" s="29"/>
      <c r="G29" s="29"/>
      <c r="H29" s="29"/>
      <c r="I29" s="29"/>
      <c r="J29" s="29"/>
      <c r="K29" s="29"/>
      <c r="L29" s="29"/>
      <c r="M29" s="29"/>
      <c r="N29" s="29"/>
      <c r="O29" s="29"/>
      <c r="P29" s="29"/>
      <c r="Q29" s="29"/>
      <c r="R29" s="29"/>
      <c r="S29" s="29"/>
      <c r="T29" s="29"/>
      <c r="U29" s="29"/>
      <c r="V29" s="29"/>
      <c r="W29" s="29"/>
    </row>
    <row r="30" spans="1:23" x14ac:dyDescent="0.25">
      <c r="A30" s="29"/>
      <c r="B30" s="29"/>
      <c r="C30" s="29"/>
      <c r="D30" s="29"/>
      <c r="E30" s="29"/>
      <c r="F30" s="29"/>
      <c r="G30" s="29"/>
      <c r="H30" s="29"/>
      <c r="I30" s="29"/>
      <c r="J30" s="29"/>
      <c r="K30" s="29"/>
      <c r="L30" s="29"/>
      <c r="M30" s="29"/>
      <c r="N30" s="29"/>
      <c r="O30" s="29"/>
      <c r="P30" s="29"/>
      <c r="Q30" s="29"/>
      <c r="R30" s="29"/>
      <c r="S30" s="29"/>
      <c r="T30" s="29"/>
      <c r="U30" s="29"/>
      <c r="V30" s="29"/>
      <c r="W30" s="29"/>
    </row>
    <row r="31" spans="1:23" x14ac:dyDescent="0.25">
      <c r="A31" s="29"/>
      <c r="B31" s="29"/>
      <c r="C31" s="29"/>
      <c r="D31" s="29"/>
      <c r="E31" s="29"/>
      <c r="F31" s="29"/>
      <c r="G31" s="29"/>
      <c r="H31" s="29"/>
      <c r="I31" s="29"/>
      <c r="J31" s="29"/>
      <c r="K31" s="29"/>
      <c r="L31" s="29"/>
      <c r="M31" s="29"/>
      <c r="N31" s="29"/>
      <c r="O31" s="29"/>
      <c r="P31" s="29"/>
      <c r="Q31" s="29"/>
      <c r="R31" s="29"/>
      <c r="S31" s="29"/>
      <c r="T31" s="29"/>
      <c r="U31" s="29"/>
      <c r="V31" s="29"/>
      <c r="W31" s="29"/>
    </row>
    <row r="32" spans="1:23" x14ac:dyDescent="0.25">
      <c r="A32" s="29"/>
      <c r="B32" s="29"/>
      <c r="C32" s="29"/>
      <c r="D32" s="29"/>
      <c r="E32" s="29"/>
      <c r="F32" s="29"/>
      <c r="G32" s="29"/>
      <c r="H32" s="29"/>
      <c r="I32" s="29"/>
      <c r="J32" s="29"/>
      <c r="K32" s="29"/>
      <c r="L32" s="29"/>
      <c r="M32" s="29"/>
      <c r="N32" s="29"/>
      <c r="O32" s="29"/>
      <c r="P32" s="29"/>
      <c r="Q32" s="29"/>
      <c r="R32" s="29"/>
      <c r="S32" s="29"/>
      <c r="T32" s="29"/>
      <c r="U32" s="29"/>
      <c r="V32" s="29"/>
      <c r="W32" s="29"/>
    </row>
    <row r="33" spans="1:23" x14ac:dyDescent="0.25">
      <c r="A33" s="29"/>
      <c r="B33" s="29"/>
      <c r="C33" s="29"/>
      <c r="D33" s="29"/>
      <c r="E33" s="29"/>
      <c r="F33" s="29"/>
      <c r="G33" s="29"/>
      <c r="H33" s="29"/>
      <c r="I33" s="29"/>
      <c r="J33" s="29"/>
      <c r="K33" s="29"/>
      <c r="L33" s="29"/>
      <c r="M33" s="29"/>
      <c r="N33" s="29"/>
      <c r="O33" s="29"/>
      <c r="P33" s="29"/>
      <c r="Q33" s="29"/>
      <c r="R33" s="29"/>
      <c r="S33" s="29"/>
      <c r="T33" s="29"/>
      <c r="U33" s="29"/>
      <c r="V33" s="29"/>
      <c r="W33" s="29"/>
    </row>
    <row r="34" spans="1:23" x14ac:dyDescent="0.25">
      <c r="A34" s="29"/>
      <c r="B34" s="29"/>
      <c r="C34" s="29"/>
      <c r="D34" s="29"/>
      <c r="E34" s="29"/>
      <c r="F34" s="29"/>
      <c r="G34" s="29"/>
      <c r="H34" s="29"/>
      <c r="I34" s="29"/>
      <c r="J34" s="29"/>
      <c r="K34" s="29"/>
      <c r="L34" s="29"/>
      <c r="M34" s="29"/>
      <c r="N34" s="29"/>
      <c r="O34" s="29"/>
      <c r="P34" s="29"/>
      <c r="Q34" s="29"/>
      <c r="R34" s="29"/>
      <c r="S34" s="29"/>
      <c r="T34" s="29"/>
      <c r="U34" s="29"/>
      <c r="V34" s="29"/>
      <c r="W34" s="29"/>
    </row>
    <row r="35" spans="1:23" x14ac:dyDescent="0.25">
      <c r="A35" s="29"/>
      <c r="B35" s="29"/>
      <c r="C35" s="29"/>
      <c r="D35" s="29"/>
      <c r="E35" s="29"/>
      <c r="F35" s="29"/>
      <c r="G35" s="29"/>
      <c r="H35" s="29"/>
      <c r="I35" s="29"/>
      <c r="J35" s="29"/>
      <c r="K35" s="29"/>
      <c r="L35" s="29"/>
      <c r="M35" s="29"/>
      <c r="N35" s="29"/>
      <c r="O35" s="29"/>
      <c r="P35" s="29"/>
      <c r="Q35" s="29"/>
      <c r="R35" s="29"/>
      <c r="S35" s="29"/>
      <c r="T35" s="29"/>
      <c r="U35" s="29"/>
      <c r="V35" s="29"/>
      <c r="W35" s="29"/>
    </row>
    <row r="36" spans="1:23" x14ac:dyDescent="0.25">
      <c r="A36" s="29"/>
      <c r="B36" s="29"/>
      <c r="C36" s="29"/>
      <c r="D36" s="29"/>
      <c r="E36" s="29"/>
      <c r="F36" s="29"/>
      <c r="G36" s="29"/>
      <c r="H36" s="29"/>
      <c r="I36" s="29"/>
      <c r="J36" s="29"/>
      <c r="K36" s="29"/>
      <c r="L36" s="29"/>
      <c r="M36" s="29"/>
      <c r="N36" s="29"/>
      <c r="O36" s="29"/>
      <c r="P36" s="29"/>
      <c r="Q36" s="29"/>
      <c r="R36" s="29"/>
      <c r="S36" s="29"/>
      <c r="T36" s="29"/>
      <c r="U36" s="29"/>
      <c r="V36" s="29"/>
      <c r="W36" s="29"/>
    </row>
    <row r="37" spans="1:23" x14ac:dyDescent="0.25">
      <c r="A37" s="29"/>
      <c r="B37" s="29"/>
      <c r="C37" s="29"/>
      <c r="D37" s="29"/>
      <c r="E37" s="29"/>
      <c r="F37" s="29"/>
      <c r="G37" s="29"/>
      <c r="H37" s="29"/>
      <c r="I37" s="29"/>
      <c r="J37" s="29"/>
      <c r="K37" s="29"/>
      <c r="L37" s="29"/>
      <c r="M37" s="29"/>
      <c r="N37" s="29"/>
      <c r="O37" s="29"/>
      <c r="P37" s="29"/>
      <c r="Q37" s="29"/>
      <c r="R37" s="29"/>
      <c r="S37" s="29"/>
      <c r="T37" s="29"/>
      <c r="U37" s="29"/>
      <c r="V37" s="29"/>
      <c r="W37" s="29"/>
    </row>
    <row r="38" spans="1:23" x14ac:dyDescent="0.25">
      <c r="A38" s="29"/>
      <c r="B38" s="29"/>
      <c r="C38" s="29"/>
      <c r="D38" s="29"/>
      <c r="E38" s="29"/>
      <c r="F38" s="29"/>
      <c r="G38" s="29"/>
      <c r="H38" s="29"/>
      <c r="I38" s="29"/>
      <c r="J38" s="29"/>
      <c r="K38" s="29"/>
      <c r="L38" s="29"/>
      <c r="M38" s="29"/>
      <c r="N38" s="29"/>
      <c r="O38" s="29"/>
      <c r="P38" s="29"/>
      <c r="Q38" s="29"/>
      <c r="R38" s="29"/>
      <c r="S38" s="29"/>
      <c r="T38" s="29"/>
      <c r="U38" s="29"/>
      <c r="V38" s="29"/>
      <c r="W38" s="29"/>
    </row>
    <row r="39" spans="1:23" x14ac:dyDescent="0.25">
      <c r="A39" s="29"/>
      <c r="B39" s="29"/>
      <c r="C39" s="29"/>
      <c r="D39" s="29"/>
      <c r="E39" s="29"/>
      <c r="F39" s="29"/>
      <c r="G39" s="29"/>
      <c r="H39" s="29"/>
      <c r="I39" s="29"/>
      <c r="J39" s="29"/>
      <c r="K39" s="29"/>
      <c r="L39" s="29"/>
      <c r="M39" s="29"/>
      <c r="N39" s="29"/>
      <c r="O39" s="29"/>
      <c r="P39" s="29"/>
      <c r="Q39" s="29"/>
      <c r="R39" s="29"/>
      <c r="S39" s="29"/>
      <c r="T39" s="29"/>
      <c r="U39" s="29"/>
      <c r="V39" s="29"/>
      <c r="W39" s="29"/>
    </row>
    <row r="40" spans="1:23" x14ac:dyDescent="0.25">
      <c r="A40" s="29"/>
      <c r="B40" s="29"/>
      <c r="C40" s="29"/>
      <c r="D40" s="29"/>
      <c r="E40" s="29"/>
      <c r="F40" s="29"/>
      <c r="G40" s="29"/>
      <c r="H40" s="29"/>
      <c r="I40" s="29"/>
      <c r="J40" s="29"/>
      <c r="K40" s="29"/>
      <c r="L40" s="29"/>
      <c r="M40" s="29"/>
      <c r="N40" s="29"/>
      <c r="O40" s="29"/>
      <c r="P40" s="29"/>
      <c r="Q40" s="29"/>
      <c r="R40" s="29"/>
      <c r="S40" s="29"/>
      <c r="T40" s="29"/>
      <c r="U40" s="29"/>
      <c r="V40" s="29"/>
      <c r="W40" s="29"/>
    </row>
    <row r="41" spans="1:23" x14ac:dyDescent="0.25">
      <c r="A41" s="29"/>
      <c r="B41" s="29"/>
      <c r="C41" s="29"/>
      <c r="D41" s="29"/>
      <c r="E41" s="29"/>
      <c r="F41" s="29"/>
      <c r="G41" s="29"/>
      <c r="H41" s="29"/>
      <c r="I41" s="29"/>
      <c r="J41" s="29"/>
      <c r="K41" s="29"/>
      <c r="L41" s="29"/>
      <c r="M41" s="29"/>
      <c r="N41" s="29"/>
      <c r="O41" s="29"/>
      <c r="P41" s="29"/>
      <c r="Q41" s="29"/>
      <c r="R41" s="29"/>
      <c r="S41" s="29"/>
      <c r="T41" s="29"/>
      <c r="U41" s="29"/>
      <c r="V41" s="29"/>
      <c r="W41" s="29"/>
    </row>
    <row r="42" spans="1:23" x14ac:dyDescent="0.25">
      <c r="A42" s="29"/>
      <c r="B42" s="29"/>
      <c r="C42" s="29"/>
      <c r="D42" s="29"/>
      <c r="E42" s="29"/>
      <c r="F42" s="29"/>
      <c r="G42" s="29"/>
      <c r="H42" s="29"/>
      <c r="I42" s="29"/>
      <c r="J42" s="29"/>
      <c r="K42" s="29"/>
      <c r="L42" s="29"/>
      <c r="M42" s="29"/>
      <c r="N42" s="29"/>
      <c r="O42" s="29"/>
      <c r="P42" s="29"/>
      <c r="Q42" s="29"/>
      <c r="R42" s="29"/>
      <c r="S42" s="29"/>
      <c r="T42" s="29"/>
      <c r="U42" s="29"/>
      <c r="V42" s="29"/>
      <c r="W42" s="29"/>
    </row>
    <row r="43" spans="1:23" x14ac:dyDescent="0.25">
      <c r="A43" s="29"/>
      <c r="B43" s="29"/>
      <c r="C43" s="29"/>
      <c r="D43" s="29"/>
      <c r="E43" s="29"/>
      <c r="F43" s="29"/>
      <c r="G43" s="29"/>
      <c r="H43" s="29"/>
      <c r="I43" s="29"/>
      <c r="J43" s="29"/>
      <c r="K43" s="29"/>
      <c r="L43" s="29"/>
      <c r="M43" s="29"/>
      <c r="N43" s="29"/>
      <c r="O43" s="29"/>
      <c r="P43" s="29"/>
      <c r="Q43" s="29"/>
      <c r="R43" s="29"/>
      <c r="S43" s="29"/>
      <c r="T43" s="29"/>
      <c r="U43" s="29"/>
      <c r="V43" s="29"/>
      <c r="W43" s="29"/>
    </row>
    <row r="44" spans="1:23" x14ac:dyDescent="0.25">
      <c r="A44" s="29"/>
      <c r="B44" s="29"/>
      <c r="C44" s="29"/>
      <c r="D44" s="29"/>
      <c r="E44" s="29"/>
      <c r="F44" s="29"/>
      <c r="G44" s="29"/>
      <c r="H44" s="29"/>
      <c r="I44" s="29"/>
      <c r="J44" s="29"/>
      <c r="K44" s="29"/>
      <c r="L44" s="29"/>
      <c r="M44" s="29"/>
      <c r="N44" s="29"/>
      <c r="O44" s="29"/>
      <c r="P44" s="29"/>
      <c r="Q44" s="29"/>
      <c r="R44" s="29"/>
      <c r="S44" s="29"/>
      <c r="T44" s="29"/>
      <c r="U44" s="29"/>
      <c r="V44" s="29"/>
      <c r="W44" s="29"/>
    </row>
    <row r="45" spans="1:23" x14ac:dyDescent="0.25">
      <c r="A45" s="29"/>
      <c r="B45" s="29"/>
      <c r="C45" s="29"/>
      <c r="D45" s="29"/>
      <c r="E45" s="29"/>
      <c r="F45" s="29"/>
      <c r="G45" s="29"/>
      <c r="H45" s="29"/>
      <c r="I45" s="29"/>
      <c r="J45" s="29"/>
      <c r="K45" s="29"/>
      <c r="L45" s="29"/>
      <c r="M45" s="29"/>
      <c r="N45" s="29"/>
      <c r="O45" s="29"/>
      <c r="P45" s="29"/>
      <c r="Q45" s="29"/>
      <c r="R45" s="29"/>
      <c r="S45" s="29"/>
      <c r="T45" s="29"/>
      <c r="U45" s="29"/>
      <c r="V45" s="29"/>
      <c r="W45" s="29"/>
    </row>
    <row r="46" spans="1:23" x14ac:dyDescent="0.25">
      <c r="A46" s="29"/>
      <c r="B46" s="29"/>
      <c r="C46" s="29"/>
      <c r="D46" s="29"/>
      <c r="E46" s="29"/>
      <c r="F46" s="29"/>
      <c r="G46" s="29"/>
      <c r="H46" s="29"/>
      <c r="I46" s="29"/>
      <c r="J46" s="29"/>
      <c r="K46" s="29"/>
      <c r="L46" s="29"/>
      <c r="M46" s="29"/>
      <c r="N46" s="29"/>
      <c r="O46" s="29"/>
      <c r="P46" s="29"/>
      <c r="Q46" s="29"/>
      <c r="R46" s="29"/>
      <c r="S46" s="29"/>
      <c r="T46" s="29"/>
      <c r="U46" s="29"/>
      <c r="V46" s="29"/>
      <c r="W46" s="29"/>
    </row>
    <row r="47" spans="1:23" x14ac:dyDescent="0.25">
      <c r="A47" s="29"/>
      <c r="B47" s="29"/>
      <c r="C47" s="29"/>
      <c r="D47" s="29"/>
      <c r="E47" s="29"/>
      <c r="F47" s="29"/>
      <c r="G47" s="29"/>
      <c r="H47" s="29"/>
      <c r="I47" s="29"/>
      <c r="J47" s="29"/>
      <c r="K47" s="29"/>
      <c r="L47" s="29"/>
      <c r="M47" s="29"/>
      <c r="N47" s="29"/>
      <c r="O47" s="29"/>
      <c r="P47" s="29"/>
      <c r="Q47" s="29"/>
      <c r="R47" s="29"/>
      <c r="S47" s="29"/>
      <c r="T47" s="29"/>
      <c r="U47" s="29"/>
      <c r="V47" s="29"/>
      <c r="W47" s="29"/>
    </row>
    <row r="48" spans="1:23" x14ac:dyDescent="0.25">
      <c r="A48" s="29"/>
      <c r="B48" s="29"/>
      <c r="C48" s="29"/>
      <c r="D48" s="29"/>
      <c r="E48" s="29"/>
      <c r="F48" s="29"/>
      <c r="G48" s="29"/>
      <c r="H48" s="29"/>
      <c r="I48" s="29"/>
      <c r="J48" s="29"/>
      <c r="K48" s="29"/>
      <c r="L48" s="29"/>
      <c r="M48" s="29"/>
      <c r="N48" s="29"/>
      <c r="O48" s="29"/>
      <c r="P48" s="29"/>
      <c r="Q48" s="29"/>
      <c r="R48" s="29"/>
      <c r="S48" s="29"/>
      <c r="T48" s="29"/>
      <c r="U48" s="29"/>
      <c r="V48" s="29"/>
      <c r="W48" s="29"/>
    </row>
    <row r="49" spans="1:23" x14ac:dyDescent="0.25">
      <c r="A49" s="29"/>
      <c r="B49" s="29"/>
      <c r="C49" s="29"/>
      <c r="D49" s="29"/>
      <c r="E49" s="29"/>
      <c r="F49" s="29"/>
      <c r="G49" s="29"/>
      <c r="H49" s="29"/>
      <c r="I49" s="29"/>
      <c r="J49" s="29"/>
      <c r="K49" s="29"/>
      <c r="L49" s="29"/>
      <c r="M49" s="29"/>
      <c r="N49" s="29"/>
      <c r="O49" s="29"/>
      <c r="P49" s="29"/>
      <c r="Q49" s="29"/>
      <c r="R49" s="29"/>
      <c r="S49" s="29"/>
      <c r="T49" s="29"/>
      <c r="U49" s="29"/>
      <c r="V49" s="29"/>
      <c r="W49" s="29"/>
    </row>
    <row r="50" spans="1:23" x14ac:dyDescent="0.25">
      <c r="A50" s="29"/>
      <c r="B50" s="29"/>
      <c r="C50" s="29"/>
      <c r="D50" s="29"/>
      <c r="E50" s="29"/>
      <c r="F50" s="29"/>
      <c r="G50" s="29"/>
      <c r="H50" s="29"/>
      <c r="I50" s="29"/>
      <c r="J50" s="29"/>
      <c r="K50" s="29"/>
      <c r="L50" s="29"/>
      <c r="M50" s="29"/>
      <c r="N50" s="29"/>
      <c r="O50" s="29"/>
      <c r="P50" s="29"/>
      <c r="Q50" s="29"/>
      <c r="R50" s="29"/>
      <c r="S50" s="29"/>
      <c r="T50" s="29"/>
      <c r="U50" s="29"/>
      <c r="V50" s="29"/>
      <c r="W50" s="29"/>
    </row>
    <row r="51" spans="1:23" x14ac:dyDescent="0.25">
      <c r="D51" s="29"/>
      <c r="E51" s="29"/>
      <c r="F51" s="29"/>
      <c r="G51" s="29"/>
      <c r="H51" s="29"/>
      <c r="I51" s="29"/>
      <c r="J51" s="29"/>
      <c r="K51" s="29"/>
      <c r="L51" s="29"/>
      <c r="M51" s="29"/>
      <c r="N51" s="29"/>
      <c r="O51" s="29"/>
      <c r="P51" s="29"/>
      <c r="Q51" s="29"/>
      <c r="R51" s="29"/>
      <c r="S51" s="29"/>
      <c r="T51" s="29"/>
      <c r="U51" s="29"/>
      <c r="V51" s="29"/>
      <c r="W51" s="29"/>
    </row>
    <row r="52" spans="1:23" x14ac:dyDescent="0.25">
      <c r="F52" s="29"/>
      <c r="G52" s="29"/>
      <c r="H52" s="29"/>
      <c r="I52" s="29"/>
      <c r="J52" s="29"/>
      <c r="K52" s="29"/>
      <c r="L52" s="29"/>
      <c r="M52" s="29"/>
      <c r="N52" s="29"/>
      <c r="O52" s="29"/>
      <c r="P52" s="29"/>
      <c r="Q52" s="29"/>
      <c r="R52" s="29"/>
      <c r="S52" s="29"/>
      <c r="T52" s="29"/>
      <c r="U52" s="29"/>
      <c r="V52" s="29"/>
      <c r="W52" s="29"/>
    </row>
    <row r="53" spans="1:23" x14ac:dyDescent="0.25">
      <c r="F53" s="29"/>
      <c r="G53" s="29"/>
      <c r="H53" s="29"/>
      <c r="I53" s="29"/>
      <c r="J53" s="29"/>
      <c r="K53" s="29"/>
      <c r="L53" s="29"/>
      <c r="M53" s="29"/>
      <c r="N53" s="29"/>
      <c r="O53" s="29"/>
      <c r="P53" s="29"/>
      <c r="Q53" s="29"/>
      <c r="R53" s="29"/>
      <c r="S53" s="29"/>
      <c r="T53" s="29"/>
      <c r="U53" s="29"/>
      <c r="V53" s="29"/>
      <c r="W53" s="29"/>
    </row>
    <row r="54" spans="1:23" x14ac:dyDescent="0.25">
      <c r="F54" s="29"/>
      <c r="G54" s="29"/>
      <c r="H54" s="29"/>
      <c r="I54" s="29"/>
      <c r="J54" s="29"/>
      <c r="K54" s="29"/>
      <c r="L54" s="29"/>
      <c r="M54" s="29"/>
      <c r="N54" s="29"/>
      <c r="O54" s="29"/>
      <c r="P54" s="29"/>
      <c r="Q54" s="29"/>
      <c r="R54" s="29"/>
      <c r="S54" s="29"/>
      <c r="T54" s="29"/>
      <c r="U54" s="29"/>
      <c r="V54" s="29"/>
      <c r="W54" s="29"/>
    </row>
    <row r="55" spans="1:23" x14ac:dyDescent="0.25">
      <c r="N55" s="29"/>
      <c r="O55" s="29"/>
      <c r="P55" s="29"/>
      <c r="Q55" s="29"/>
      <c r="R55" s="29"/>
      <c r="S55" s="29"/>
      <c r="T55" s="29"/>
      <c r="U55" s="29"/>
      <c r="V55" s="29"/>
      <c r="W55" s="29"/>
    </row>
  </sheetData>
  <mergeCells count="4">
    <mergeCell ref="A17:B17"/>
    <mergeCell ref="A16:B16"/>
    <mergeCell ref="A1:D2"/>
    <mergeCell ref="D4:D10"/>
  </mergeCells>
  <phoneticPr fontId="62" type="noConversion"/>
  <dataValidations xWindow="633" yWindow="819" count="6">
    <dataValidation allowBlank="1" showInputMessage="1" showErrorMessage="1" prompt="Enter Items in this column under this heading" sqref="B3" xr:uid="{BBFAE6DA-CC76-4E54-878A-2AEC71D95368}"/>
    <dataValidation allowBlank="1" showInputMessage="1" showErrorMessage="1" prompt="Enter Area in this column under this heading. Use heading filters to find specific entries" sqref="A3" xr:uid="{A1C9D389-3C44-4246-B570-668D1EB9FD41}"/>
    <dataValidation allowBlank="1" showInputMessage="1" showErrorMessage="1" prompt="Total costs are automatically calculated in cells at right" sqref="A17:C17" xr:uid="{8422549A-6402-4159-A4D3-D9CD6331CA70}"/>
    <dataValidation allowBlank="1" showInputMessage="1" showErrorMessage="1" prompt="Unexpected Costs are automatically calculated in cells at right" sqref="A16:C16" xr:uid="{94D43B5D-90BF-41C1-BA01-483EA9445048}"/>
    <dataValidation allowBlank="1" showInputMessage="1" showErrorMessage="1" prompt="Enter Quantity in this column under this heading" sqref="C3" xr:uid="{D14CC43A-1BF9-48BF-85A7-A40418B3EF44}"/>
    <dataValidation allowBlank="1" showInputMessage="1" showErrorMessage="1" prompt="Enter Estimated cost in this column under this heading" sqref="D3" xr:uid="{0539B294-5201-4B44-9DB8-2A854D82A413}"/>
  </dataValidations>
  <pageMargins left="0.7" right="0.7" top="0.75" bottom="0.75" header="0.3" footer="0.3"/>
  <pageSetup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I35"/>
  <sheetViews>
    <sheetView workbookViewId="0">
      <selection activeCell="G33" sqref="G33"/>
    </sheetView>
  </sheetViews>
  <sheetFormatPr defaultRowHeight="15" x14ac:dyDescent="0.25"/>
  <sheetData>
    <row r="2" spans="2:5" x14ac:dyDescent="0.25">
      <c r="B2" s="8" t="s">
        <v>74</v>
      </c>
      <c r="E2" s="9" t="s">
        <v>75</v>
      </c>
    </row>
    <row r="3" spans="2:5" x14ac:dyDescent="0.25">
      <c r="B3" s="10" t="s">
        <v>76</v>
      </c>
      <c r="E3" t="s">
        <v>77</v>
      </c>
    </row>
    <row r="4" spans="2:5" x14ac:dyDescent="0.25">
      <c r="B4" s="10" t="s">
        <v>78</v>
      </c>
      <c r="E4" t="s">
        <v>79</v>
      </c>
    </row>
    <row r="5" spans="2:5" x14ac:dyDescent="0.25">
      <c r="B5" s="10" t="s">
        <v>80</v>
      </c>
      <c r="E5" t="s">
        <v>81</v>
      </c>
    </row>
    <row r="6" spans="2:5" x14ac:dyDescent="0.25">
      <c r="B6" s="10" t="s">
        <v>82</v>
      </c>
      <c r="E6" t="s">
        <v>83</v>
      </c>
    </row>
    <row r="7" spans="2:5" x14ac:dyDescent="0.25">
      <c r="B7" s="10" t="s">
        <v>84</v>
      </c>
    </row>
    <row r="8" spans="2:5" x14ac:dyDescent="0.25">
      <c r="B8" s="10" t="s">
        <v>85</v>
      </c>
    </row>
    <row r="9" spans="2:5" x14ac:dyDescent="0.25">
      <c r="B9" s="10" t="s">
        <v>86</v>
      </c>
    </row>
    <row r="10" spans="2:5" x14ac:dyDescent="0.25">
      <c r="B10" s="10" t="s">
        <v>87</v>
      </c>
    </row>
    <row r="11" spans="2:5" x14ac:dyDescent="0.25">
      <c r="B11" s="10" t="s">
        <v>88</v>
      </c>
    </row>
    <row r="12" spans="2:5" x14ac:dyDescent="0.25">
      <c r="B12" s="10" t="s">
        <v>89</v>
      </c>
    </row>
    <row r="13" spans="2:5" x14ac:dyDescent="0.25">
      <c r="B13" s="10" t="s">
        <v>90</v>
      </c>
    </row>
    <row r="14" spans="2:5" x14ac:dyDescent="0.25">
      <c r="B14" s="10" t="s">
        <v>91</v>
      </c>
    </row>
    <row r="15" spans="2:5" x14ac:dyDescent="0.25">
      <c r="B15" s="10" t="s">
        <v>92</v>
      </c>
    </row>
    <row r="17" spans="2:9" x14ac:dyDescent="0.25">
      <c r="B17" s="10" t="s">
        <v>127</v>
      </c>
    </row>
    <row r="18" spans="2:9" x14ac:dyDescent="0.25">
      <c r="B18" s="634" t="s">
        <v>107</v>
      </c>
      <c r="C18" s="634"/>
      <c r="D18" s="634"/>
      <c r="E18" s="634"/>
      <c r="F18" s="634"/>
      <c r="G18" s="634"/>
      <c r="H18" s="634"/>
      <c r="I18" s="634"/>
    </row>
    <row r="20" spans="2:9" x14ac:dyDescent="0.25">
      <c r="B20" t="s">
        <v>109</v>
      </c>
      <c r="E20" s="20" t="e">
        <f>#REF!</f>
        <v>#REF!</v>
      </c>
      <c r="F20" s="19" t="e">
        <f t="shared" ref="F20:F25" si="0">E20/$E$25</f>
        <v>#REF!</v>
      </c>
    </row>
    <row r="21" spans="2:9" x14ac:dyDescent="0.25">
      <c r="B21" t="s">
        <v>108</v>
      </c>
      <c r="E21" s="20" t="e">
        <f>#REF!</f>
        <v>#REF!</v>
      </c>
      <c r="F21" s="19" t="e">
        <f t="shared" si="0"/>
        <v>#REF!</v>
      </c>
    </row>
    <row r="22" spans="2:9" x14ac:dyDescent="0.25">
      <c r="B22" t="s">
        <v>2</v>
      </c>
      <c r="E22" s="20" t="e">
        <f>#REF!</f>
        <v>#REF!</v>
      </c>
      <c r="F22" s="19" t="e">
        <f t="shared" si="0"/>
        <v>#REF!</v>
      </c>
    </row>
    <row r="23" spans="2:9" x14ac:dyDescent="0.25">
      <c r="B23" t="s">
        <v>110</v>
      </c>
      <c r="E23" s="20" t="e">
        <f>#REF!</f>
        <v>#REF!</v>
      </c>
      <c r="F23" s="19" t="e">
        <f t="shared" si="0"/>
        <v>#REF!</v>
      </c>
    </row>
    <row r="24" spans="2:9" x14ac:dyDescent="0.25">
      <c r="B24" t="s">
        <v>111</v>
      </c>
      <c r="E24" s="20" t="e">
        <f>#REF!</f>
        <v>#REF!</v>
      </c>
      <c r="F24" s="19" t="e">
        <f t="shared" si="0"/>
        <v>#REF!</v>
      </c>
    </row>
    <row r="25" spans="2:9" x14ac:dyDescent="0.25">
      <c r="B25" t="s">
        <v>0</v>
      </c>
      <c r="E25" s="20" t="e">
        <f>#REF!</f>
        <v>#REF!</v>
      </c>
      <c r="F25" s="19" t="e">
        <f t="shared" si="0"/>
        <v>#REF!</v>
      </c>
    </row>
    <row r="27" spans="2:9" x14ac:dyDescent="0.25">
      <c r="B27" s="10" t="s">
        <v>128</v>
      </c>
    </row>
    <row r="28" spans="2:9" x14ac:dyDescent="0.25">
      <c r="B28" s="634" t="s">
        <v>107</v>
      </c>
      <c r="C28" s="634"/>
      <c r="D28" s="634"/>
      <c r="E28" s="634"/>
      <c r="F28" s="634"/>
      <c r="G28" s="634"/>
      <c r="H28" s="634"/>
      <c r="I28" s="634"/>
    </row>
    <row r="30" spans="2:9" x14ac:dyDescent="0.25">
      <c r="B30" t="s">
        <v>109</v>
      </c>
      <c r="E30" s="20">
        <f>'Flip - Sales Price'!I52</f>
        <v>-790</v>
      </c>
      <c r="F30" s="19">
        <f t="shared" ref="F30:F35" si="1">E30/$E$35</f>
        <v>-0.52666666666666662</v>
      </c>
    </row>
    <row r="31" spans="2:9" x14ac:dyDescent="0.25">
      <c r="B31" t="s">
        <v>108</v>
      </c>
      <c r="E31" s="20">
        <f>'Flip - Sales Price'!I54</f>
        <v>990</v>
      </c>
      <c r="F31" s="19">
        <f t="shared" si="1"/>
        <v>0.66</v>
      </c>
    </row>
    <row r="32" spans="2:9" x14ac:dyDescent="0.25">
      <c r="B32" t="s">
        <v>2</v>
      </c>
      <c r="E32" s="20">
        <f>'Flip - Sales Price'!I56</f>
        <v>0</v>
      </c>
      <c r="F32" s="19">
        <f t="shared" si="1"/>
        <v>0</v>
      </c>
    </row>
    <row r="33" spans="2:6" x14ac:dyDescent="0.25">
      <c r="B33" t="s">
        <v>110</v>
      </c>
      <c r="E33" s="20">
        <f>'Flip - Sales Price'!I58</f>
        <v>1300</v>
      </c>
      <c r="F33" s="19">
        <f t="shared" si="1"/>
        <v>0.8666666666666667</v>
      </c>
    </row>
    <row r="34" spans="2:6" x14ac:dyDescent="0.25">
      <c r="B34" t="s">
        <v>111</v>
      </c>
      <c r="E34" s="20">
        <f>'Flip - Sales Price'!I60</f>
        <v>0</v>
      </c>
      <c r="F34" s="19">
        <f t="shared" si="1"/>
        <v>0</v>
      </c>
    </row>
    <row r="35" spans="2:6" x14ac:dyDescent="0.25">
      <c r="B35" t="s">
        <v>0</v>
      </c>
      <c r="E35" s="20">
        <f>'Flip - Sales Price'!I62</f>
        <v>1500</v>
      </c>
      <c r="F35" s="19">
        <f t="shared" si="1"/>
        <v>1</v>
      </c>
    </row>
  </sheetData>
  <mergeCells count="2">
    <mergeCell ref="B18:I18"/>
    <mergeCell ref="B28:I2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Title</vt:lpstr>
      <vt:lpstr>Instructions</vt:lpstr>
      <vt:lpstr>Flip - Sales Price</vt:lpstr>
      <vt:lpstr>Flip - Collateral $0 Down</vt:lpstr>
      <vt:lpstr>Flip - Profit</vt:lpstr>
      <vt:lpstr>Reno Budget Worksheet</vt:lpstr>
      <vt:lpstr>Data sheet</vt:lpstr>
      <vt:lpstr>'Flip - Collateral $0 Down'!Print_Area</vt:lpstr>
      <vt:lpstr>'Flip - Profit'!Print_Area</vt:lpstr>
      <vt:lpstr>'Flip - Sales Price'!Print_Area</vt:lpstr>
      <vt:lpstr>Instructions!Print_Area</vt:lpstr>
      <vt:lpstr>Title!Print_Area</vt:lpstr>
    </vt:vector>
  </TitlesOfParts>
  <Company>Calvert Home Mortgage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Melanie Hendrix</dc:creator>
  <cp:lastModifiedBy>Carolyn Schneider - Calvert Home Mortgage Inv. Corp.</cp:lastModifiedBy>
  <cp:lastPrinted>2015-01-26T17:39:19Z</cp:lastPrinted>
  <dcterms:created xsi:type="dcterms:W3CDTF">2010-02-17T02:11:49Z</dcterms:created>
  <dcterms:modified xsi:type="dcterms:W3CDTF">2025-05-05T21:58:26Z</dcterms:modified>
</cp:coreProperties>
</file>