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Z:\CHMIC\Marketing Team\Tools &amp; Resources\Flip Analyzers\"/>
    </mc:Choice>
  </mc:AlternateContent>
  <xr:revisionPtr revIDLastSave="0" documentId="13_ncr:1_{AB515A83-C2EF-4B1F-8F3C-5EA61B479694}" xr6:coauthVersionLast="47" xr6:coauthVersionMax="47" xr10:uidLastSave="{00000000-0000-0000-0000-000000000000}"/>
  <bookViews>
    <workbookView xWindow="28680" yWindow="-120" windowWidth="29040" windowHeight="15720" activeTab="2" xr2:uid="{00000000-000D-0000-FFFF-FFFF00000000}"/>
  </bookViews>
  <sheets>
    <sheet name="Instructions" sheetId="3" r:id="rId1"/>
    <sheet name="Flip - Profit" sheetId="4" state="hidden" r:id="rId2"/>
    <sheet name="Flip - Sales Price" sheetId="6" r:id="rId3"/>
    <sheet name="Reno Budget Worksheet" sheetId="8" r:id="rId4"/>
    <sheet name="Data sheet" sheetId="5" state="hidden" r:id="rId5"/>
  </sheets>
  <externalReferences>
    <externalReference r:id="rId6"/>
  </externalReferences>
  <definedNames>
    <definedName name="_xlnm.Print_Area" localSheetId="1">'Flip - Profit'!$A$1:$BA$75</definedName>
    <definedName name="_xlnm.Print_Area" localSheetId="2">'Flip - Sales Price'!$A$1:$BA$75</definedName>
    <definedName name="_xlnm.Print_Area" localSheetId="0">Instructions!$A$1:$AR$108</definedName>
    <definedName name="Property_Type">[1]Data!$B$3:$B$15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5" i="6" l="1"/>
  <c r="J35" i="6"/>
  <c r="I52" i="6" s="1"/>
  <c r="E30" i="5" s="1"/>
  <c r="B19" i="8"/>
  <c r="B21" i="8" s="1"/>
  <c r="I60" i="4"/>
  <c r="J44" i="4"/>
  <c r="Z25" i="4"/>
  <c r="Z35" i="4" s="1"/>
  <c r="I58" i="4" s="1"/>
  <c r="E23" i="5" s="1"/>
  <c r="I60" i="6"/>
  <c r="E34" i="5" s="1"/>
  <c r="AV42" i="4"/>
  <c r="AJ44" i="4" s="1"/>
  <c r="AJ46" i="4"/>
  <c r="E24" i="5"/>
  <c r="J44" i="6"/>
  <c r="H72" i="6" s="1"/>
  <c r="AP35" i="6"/>
  <c r="AX26" i="6" s="1"/>
  <c r="AP35" i="4"/>
  <c r="AX34" i="4" s="1"/>
  <c r="J35" i="4"/>
  <c r="I52" i="4" s="1"/>
  <c r="E20" i="5" s="1"/>
  <c r="AX25" i="4"/>
  <c r="AX29" i="4"/>
  <c r="AX31" i="4"/>
  <c r="AX30" i="4"/>
  <c r="CF43" i="4"/>
  <c r="AX26" i="4"/>
  <c r="AX27" i="4"/>
  <c r="AT29" i="4"/>
  <c r="AX32" i="4"/>
  <c r="AX33" i="4"/>
  <c r="Z35" i="6" l="1"/>
  <c r="I58" i="6" s="1"/>
  <c r="E33" i="5" s="1"/>
  <c r="X46" i="6"/>
  <c r="AT34" i="6"/>
  <c r="AT28" i="6"/>
  <c r="AT26" i="6"/>
  <c r="AT32" i="6"/>
  <c r="AT33" i="6"/>
  <c r="AT30" i="6"/>
  <c r="AT25" i="6"/>
  <c r="AT31" i="6"/>
  <c r="B20" i="8"/>
  <c r="M70" i="4"/>
  <c r="AT31" i="4"/>
  <c r="H72" i="4"/>
  <c r="R72" i="4" s="1"/>
  <c r="AX27" i="6"/>
  <c r="AT30" i="4"/>
  <c r="AX34" i="6"/>
  <c r="AX28" i="4"/>
  <c r="AX35" i="4" s="1"/>
  <c r="AT29" i="6"/>
  <c r="M72" i="4"/>
  <c r="H70" i="4"/>
  <c r="AX30" i="6"/>
  <c r="AT28" i="4"/>
  <c r="AV44" i="4"/>
  <c r="AV46" i="4" s="1"/>
  <c r="I56" i="4" s="1"/>
  <c r="E22" i="5" s="1"/>
  <c r="H70" i="6"/>
  <c r="AX33" i="6"/>
  <c r="AT34" i="4"/>
  <c r="AT33" i="4"/>
  <c r="AX31" i="6"/>
  <c r="AT26" i="4"/>
  <c r="AX29" i="6"/>
  <c r="AR62" i="4"/>
  <c r="AX25" i="6"/>
  <c r="AT25" i="4"/>
  <c r="AX32" i="6"/>
  <c r="AT32" i="4"/>
  <c r="AX28" i="6"/>
  <c r="AT27" i="4"/>
  <c r="AT27" i="6"/>
  <c r="AV42" i="6" l="1"/>
  <c r="AJ46" i="6" s="1"/>
  <c r="W70" i="4"/>
  <c r="R70" i="4"/>
  <c r="W72" i="4"/>
  <c r="AQ72" i="4"/>
  <c r="AL72" i="4"/>
  <c r="AX35" i="6"/>
  <c r="AT35" i="4"/>
  <c r="AT35" i="6"/>
  <c r="AJ44" i="6" l="1"/>
  <c r="AR62" i="6" s="1"/>
  <c r="I54" i="6"/>
  <c r="AG72" i="4"/>
  <c r="AB72" i="4"/>
  <c r="AL70" i="4"/>
  <c r="AQ70" i="4"/>
  <c r="AR54" i="4"/>
  <c r="I54" i="4"/>
  <c r="AG70" i="4"/>
  <c r="AB70" i="4"/>
  <c r="AV46" i="6" l="1"/>
  <c r="I56" i="6" s="1"/>
  <c r="E32" i="5" s="1"/>
  <c r="W70" i="6"/>
  <c r="M72" i="6"/>
  <c r="R72" i="6" s="1"/>
  <c r="AL72" i="6" s="1"/>
  <c r="AV44" i="6"/>
  <c r="AR54" i="6" s="1"/>
  <c r="M70" i="6"/>
  <c r="R70" i="6" s="1"/>
  <c r="AQ70" i="6" s="1"/>
  <c r="W72" i="6"/>
  <c r="E31" i="5"/>
  <c r="I62" i="6"/>
  <c r="AR52" i="6" s="1"/>
  <c r="E21" i="5"/>
  <c r="I62" i="4"/>
  <c r="AR58" i="4"/>
  <c r="AR56" i="4"/>
  <c r="AL70" i="6" l="1"/>
  <c r="AG70" i="6"/>
  <c r="AQ72" i="6"/>
  <c r="AG72" i="6" s="1"/>
  <c r="AB70" i="6"/>
  <c r="AR60" i="4"/>
  <c r="AR52" i="4"/>
  <c r="E25" i="5"/>
  <c r="AR60" i="6"/>
  <c r="E35" i="5"/>
  <c r="F31" i="5" s="1"/>
  <c r="AB72" i="6" l="1"/>
  <c r="F25" i="5"/>
  <c r="F24" i="5"/>
  <c r="F23" i="5"/>
  <c r="F20" i="5"/>
  <c r="F22" i="5"/>
  <c r="AR58" i="6"/>
  <c r="AR56" i="6"/>
  <c r="F34" i="5"/>
  <c r="F35" i="5"/>
  <c r="F33" i="5"/>
  <c r="F30" i="5"/>
  <c r="F32" i="5"/>
  <c r="F2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Dale Koeller</author>
    <author>Dean Koeller</author>
    <author>Keith Uthe</author>
  </authors>
  <commentList>
    <comment ref="A1" authorId="0" shapeId="0" xr:uid="{00000000-0006-0000-0200-000001000000}">
      <text>
        <r>
          <rPr>
            <b/>
            <u/>
            <sz val="14"/>
            <color indexed="81"/>
            <rFont val="Calibri"/>
            <family val="2"/>
          </rPr>
          <t>Profit Focused</t>
        </r>
        <r>
          <rPr>
            <sz val="9"/>
            <color indexed="81"/>
            <rFont val="Tahoma"/>
            <family val="2"/>
          </rPr>
          <t xml:space="preserve">
This spreadsheet assumes you know what profit you would like to make and calculates the MAXIMUM Purchase price for the property.  Your profitability is based on a few assumptions in order to calculate your costs. Items you need to assume including your purchase price, down payment and mortgage you wish to borrow.</t>
        </r>
      </text>
    </comment>
    <comment ref="B10" authorId="1" shapeId="0" xr:uid="{00000000-0006-0000-0200-000002000000}">
      <text>
        <r>
          <rPr>
            <b/>
            <u/>
            <sz val="14"/>
            <color indexed="81"/>
            <rFont val="Calibri"/>
            <family val="2"/>
          </rPr>
          <t>Company Information</t>
        </r>
        <r>
          <rPr>
            <sz val="9"/>
            <color indexed="81"/>
            <rFont val="Tahoma"/>
            <family val="2"/>
          </rPr>
          <t xml:space="preserve">
This section is for you to enter in your personal contact information if you decide to share this document with other real estate investors, joint venture partners, lenders, or family members. It will make it easy to reference who you are and your contact information.
</t>
        </r>
      </text>
    </comment>
    <comment ref="AE10" authorId="0" shapeId="0" xr:uid="{00000000-0006-0000-0200-000003000000}">
      <text>
        <r>
          <rPr>
            <b/>
            <u/>
            <sz val="14"/>
            <color indexed="81"/>
            <rFont val="Calibri"/>
            <family val="2"/>
          </rPr>
          <t xml:space="preserve">Property Information
</t>
        </r>
        <r>
          <rPr>
            <sz val="9"/>
            <color indexed="81"/>
            <rFont val="Tahoma"/>
            <family val="2"/>
          </rPr>
          <t xml:space="preserve">
Complete this section with all the relevant address and purchase information about that property being analyzed.</t>
        </r>
      </text>
    </comment>
    <comment ref="D22" authorId="0" shapeId="0" xr:uid="{00000000-0006-0000-0200-000004000000}">
      <text>
        <r>
          <rPr>
            <b/>
            <u/>
            <sz val="14"/>
            <color indexed="81"/>
            <rFont val="Calibri"/>
            <family val="2"/>
          </rPr>
          <t xml:space="preserve">Purchase Costs
</t>
        </r>
        <r>
          <rPr>
            <sz val="9"/>
            <color indexed="81"/>
            <rFont val="Tahoma"/>
            <family val="2"/>
          </rPr>
          <t xml:space="preserve">
There are a number of costs associated to buying a property. Here are some typical costs that results from a purchase. Take some time to consider the cost amounts for each of the items listed.
We recommend that you contact numerous lawyers to find the best rate available.  Some charge more, and others charge less, for the same services.</t>
        </r>
      </text>
    </comment>
    <comment ref="Z25" authorId="2" shapeId="0" xr:uid="{00000000-0006-0000-0200-000005000000}">
      <text>
        <r>
          <rPr>
            <b/>
            <u/>
            <sz val="14"/>
            <color indexed="81"/>
            <rFont val="Calibri"/>
            <family val="2"/>
          </rPr>
          <t xml:space="preserve">Real Estate Commissions
</t>
        </r>
        <r>
          <rPr>
            <sz val="9"/>
            <color indexed="81"/>
            <rFont val="Tahoma"/>
            <family val="2"/>
          </rPr>
          <t xml:space="preserve">
The real estate agent fees are calculated based on commission of 7% of the first $100,000 and 3% of the balance of the selling price, plus GST.  If you have been able to negotiate a discount on this amount, then enter the amount of the discount in the "Agent Fee discount" line. Example: you only end up paying a buyer's real estate agent fee, or you find a private buyer on your own before completion.  We always recommend that you account for full realt estate agent commissions to sell the property.  If you are fortunate enough to sell without a real estate agent, then your savings are a bonus, increasing your returns.</t>
        </r>
      </text>
    </comment>
    <comment ref="J26" authorId="0" shapeId="0" xr:uid="{00000000-0006-0000-0200-000006000000}">
      <text>
        <r>
          <rPr>
            <b/>
            <u/>
            <sz val="14"/>
            <color indexed="81"/>
            <rFont val="Calibri"/>
            <family val="2"/>
          </rPr>
          <t>Real Estate Agent Fee</t>
        </r>
        <r>
          <rPr>
            <sz val="9"/>
            <color indexed="81"/>
            <rFont val="Tahoma"/>
            <family val="2"/>
          </rPr>
          <t xml:space="preserve">
While the real estate commission is a cost to the seller, this section is for any fees you might pay to your real estate agent as incentive for working hard to find good flips for you.  There is a separate calculation under "C" Selling Costs to calculate the commissions due when you sell the property.</t>
        </r>
      </text>
    </comment>
    <comment ref="Z26" authorId="0" shapeId="0" xr:uid="{00000000-0006-0000-0200-000007000000}">
      <text>
        <r>
          <rPr>
            <b/>
            <u/>
            <sz val="14"/>
            <color indexed="81"/>
            <rFont val="Calibri"/>
            <family val="2"/>
          </rPr>
          <t>Real Estate Agent Discount</t>
        </r>
        <r>
          <rPr>
            <sz val="9"/>
            <color indexed="81"/>
            <rFont val="Tahoma"/>
            <family val="2"/>
          </rPr>
          <t xml:space="preserve">
Enter in a discount if your Realtor is offering you one.</t>
        </r>
      </text>
    </comment>
    <comment ref="J27" authorId="0" shapeId="0" xr:uid="{00000000-0006-0000-0200-000008000000}">
      <text>
        <r>
          <rPr>
            <b/>
            <u/>
            <sz val="14"/>
            <color indexed="81"/>
            <rFont val="Calibri"/>
            <family val="2"/>
          </rPr>
          <t>Title Insurance</t>
        </r>
        <r>
          <rPr>
            <u/>
            <sz val="9"/>
            <color indexed="81"/>
            <rFont val="Tahoma"/>
            <family val="2"/>
          </rPr>
          <t xml:space="preserve">
</t>
        </r>
        <r>
          <rPr>
            <sz val="9"/>
            <color indexed="81"/>
            <rFont val="Tahoma"/>
            <family val="2"/>
          </rPr>
          <t xml:space="preserve">
This is normally a cost at your lawyer's office, and is sometimes paid for by the seller if they cannot provide you an RPR (real property report).</t>
        </r>
      </text>
    </comment>
    <comment ref="J29" authorId="0" shapeId="0" xr:uid="{00000000-0006-0000-0200-000009000000}">
      <text>
        <r>
          <rPr>
            <b/>
            <u/>
            <sz val="14"/>
            <color indexed="81"/>
            <rFont val="Calibri"/>
            <family val="2"/>
          </rPr>
          <t>Appraisal Fee</t>
        </r>
        <r>
          <rPr>
            <b/>
            <sz val="14"/>
            <color indexed="81"/>
            <rFont val="Calibri"/>
            <family val="2"/>
          </rPr>
          <t xml:space="preserve">
</t>
        </r>
        <r>
          <rPr>
            <b/>
            <sz val="9"/>
            <color indexed="81"/>
            <rFont val="Tahoma"/>
            <family val="2"/>
          </rPr>
          <t xml:space="preserve">
</t>
        </r>
        <r>
          <rPr>
            <sz val="9"/>
            <color indexed="81"/>
            <rFont val="Tahoma"/>
            <family val="2"/>
          </rPr>
          <t>Some banks and mortgage companies will require a professional appraisal.
Calvert Home Mortgage conducts their own in-house valuation at no cost to you.  The two advantages of this service is the cost savings, as well as the time savings: we can produce this valuation quickly as part of our review of your deal, and this saves a significant amount of time.  When you receive our approval, you know we've approved the value of the property. 
(We reserve the right to require an outside appraisal. This is only likely on multifamily properties in excess of 4 units, or when the value of the proerty is above $1 million.)</t>
        </r>
      </text>
    </comment>
    <comment ref="Z30" authorId="0" shapeId="0" xr:uid="{00000000-0006-0000-0200-00000A000000}">
      <text>
        <r>
          <rPr>
            <b/>
            <u/>
            <sz val="14"/>
            <color indexed="81"/>
            <rFont val="Calibri"/>
            <family val="2"/>
          </rPr>
          <t>Land Transfer Tax</t>
        </r>
        <r>
          <rPr>
            <b/>
            <sz val="9"/>
            <color indexed="81"/>
            <rFont val="Tahoma"/>
            <family val="2"/>
          </rPr>
          <t xml:space="preserve">
</t>
        </r>
        <r>
          <rPr>
            <sz val="9"/>
            <color indexed="81"/>
            <rFont val="Tahoma"/>
            <family val="2"/>
          </rPr>
          <t xml:space="preserve">
There is no land transfer tax in Alberta.  In most provinces this is a cost to the seller.  Check with your real estate agent or lawyer for information on land transfer tax in the province you are operating in.
</t>
        </r>
      </text>
    </comment>
    <comment ref="AP30" authorId="0" shapeId="0" xr:uid="{00000000-0006-0000-0200-00000B000000}">
      <text>
        <r>
          <rPr>
            <b/>
            <u/>
            <sz val="14"/>
            <color indexed="81"/>
            <rFont val="Calibri"/>
            <family val="2"/>
          </rPr>
          <t>Property Insurance</t>
        </r>
        <r>
          <rPr>
            <sz val="9"/>
            <color indexed="81"/>
            <rFont val="Tahoma"/>
            <family val="2"/>
          </rPr>
          <t xml:space="preserve">
While this cost is expressed as a monthly cost, you may pay up front for an annual policy.  If so, adjust the formula so it does not multiply your one time annual premium by the number of months you will own the property for.</t>
        </r>
      </text>
    </comment>
    <comment ref="J31" authorId="0" shapeId="0" xr:uid="{00000000-0006-0000-0200-00000C000000}">
      <text>
        <r>
          <rPr>
            <b/>
            <u/>
            <sz val="14"/>
            <color indexed="81"/>
            <rFont val="Calibri"/>
            <family val="2"/>
          </rPr>
          <t>Land Transfer Tax</t>
        </r>
        <r>
          <rPr>
            <sz val="9"/>
            <color indexed="81"/>
            <rFont val="Tahoma"/>
            <family val="2"/>
          </rPr>
          <t xml:space="preserve">
There is no land transfer tax in Alberta.  In most provinces this is a cost to the seller.  Check with your Realtor or lawyer for information on land transfer tax in the province you are operating in.
</t>
        </r>
      </text>
    </comment>
    <comment ref="J32" authorId="0" shapeId="0" xr:uid="{00000000-0006-0000-0200-00000D000000}">
      <text>
        <r>
          <rPr>
            <b/>
            <u/>
            <sz val="14"/>
            <color indexed="81"/>
            <rFont val="Calibri"/>
            <family val="2"/>
          </rPr>
          <t>Property Taxes</t>
        </r>
        <r>
          <rPr>
            <sz val="9"/>
            <color indexed="81"/>
            <rFont val="Tahoma"/>
            <family val="2"/>
          </rPr>
          <t xml:space="preserve">
On the purchase date, there is a property tax adjustment, which is credited either to the buyer (in the first half of the year) or to the seller (in the second half of the year). Remember that property taxes are always due at the end of June each year, and even if there is an adjustment made on the possession date, if you own the property on June 30th, you will owe the property taxes for that year.  Note that under the Operating Costs section you can input your monthly property tax cost while you own the property.</t>
        </r>
      </text>
    </comment>
    <comment ref="J40" authorId="0" shapeId="0" xr:uid="{00000000-0006-0000-0200-00000E000000}">
      <text>
        <r>
          <rPr>
            <b/>
            <u/>
            <sz val="14"/>
            <color indexed="81"/>
            <rFont val="Calibri"/>
            <family val="2"/>
          </rPr>
          <t>Renovation Timeline</t>
        </r>
        <r>
          <rPr>
            <sz val="9"/>
            <color indexed="81"/>
            <rFont val="Tahoma"/>
            <family val="2"/>
          </rPr>
          <t xml:space="preserve">
We recommend that you estimate conservatively your renovation timeline, allowing for a few extra weeks to cover project delays and work on unforseen items.  Also, consider the time of year your renovation will take place, and account for holiday time which may affect you and your contractor.</t>
        </r>
      </text>
    </comment>
    <comment ref="X40" authorId="0" shapeId="0" xr:uid="{00000000-0006-0000-0200-00000F000000}">
      <text>
        <r>
          <rPr>
            <b/>
            <u/>
            <sz val="14"/>
            <color indexed="81"/>
            <rFont val="Calibri"/>
            <family val="2"/>
          </rPr>
          <t xml:space="preserve">Profit Goal
</t>
        </r>
        <r>
          <rPr>
            <sz val="9"/>
            <color indexed="81"/>
            <rFont val="Tahoma"/>
            <family val="2"/>
          </rPr>
          <t xml:space="preserve">
Consider carefully the profit you believe you should earn for taking on the work, risk of capital, and labour for your project.  
Protect your profit by estimating fairly and conservatively your After-Repaired Value.  If you are able to sell your property for more than your conservative estimate, then you will have bonused your income, while still protecting your minimum profit to the best of your abilities.
</t>
        </r>
      </text>
    </comment>
    <comment ref="BY40" authorId="2" shapeId="0" xr:uid="{00000000-0006-0000-0200-000010000000}">
      <text>
        <r>
          <rPr>
            <b/>
            <sz val="9"/>
            <color indexed="81"/>
            <rFont val="Tahoma"/>
            <family val="2"/>
          </rPr>
          <t>Is this a locked cell with this amount?  Are users allowed to enter any number they want?  Should this be a calculation whereby the rate is based on the percentage of the down payment to the purchase price?</t>
        </r>
        <r>
          <rPr>
            <sz val="9"/>
            <color indexed="81"/>
            <rFont val="Tahoma"/>
            <family val="2"/>
          </rPr>
          <t xml:space="preserve">
</t>
        </r>
      </text>
    </comment>
    <comment ref="J42" authorId="0" shapeId="0" xr:uid="{00000000-0006-0000-0200-000011000000}">
      <text>
        <r>
          <rPr>
            <b/>
            <u/>
            <sz val="14"/>
            <color indexed="81"/>
            <rFont val="Calibri"/>
            <family val="2"/>
          </rPr>
          <t>Selling Timeline</t>
        </r>
        <r>
          <rPr>
            <b/>
            <sz val="9"/>
            <color indexed="81"/>
            <rFont val="Tahoma"/>
            <family val="2"/>
          </rPr>
          <t xml:space="preserve">
</t>
        </r>
        <r>
          <rPr>
            <sz val="9"/>
            <color indexed="81"/>
            <rFont val="Tahoma"/>
            <family val="2"/>
          </rPr>
          <t xml:space="preserve">
Consider in your selling timeframe the time it will take the market and attract a buyer, negotiate with your buyer(s), and then some time waiting for the possession to take place.
We recommend that in total, you plan for a five month flip, and that you set a goal to complete in 3 months or less.  The scope of your renovation and the current market conditions should be taken into account in this goal setting and planning exercise.</t>
        </r>
      </text>
    </comment>
    <comment ref="X42" authorId="0" shapeId="0" xr:uid="{00000000-0006-0000-0200-000012000000}">
      <text>
        <r>
          <rPr>
            <b/>
            <u/>
            <sz val="14"/>
            <color indexed="81"/>
            <rFont val="Calibri"/>
            <family val="2"/>
          </rPr>
          <t>Profit Goal</t>
        </r>
        <r>
          <rPr>
            <b/>
            <sz val="9"/>
            <color indexed="81"/>
            <rFont val="Tahoma"/>
            <family val="2"/>
          </rPr>
          <t xml:space="preserve">
</t>
        </r>
        <r>
          <rPr>
            <sz val="9"/>
            <color indexed="81"/>
            <rFont val="Tahoma"/>
            <family val="2"/>
          </rPr>
          <t xml:space="preserve">
Protect your profit by estimating fairly and conservatively your After-Repaired Value.  If you are able to sell your property for more than your conservative estimate, then you will have bonused your income, while still protecting your minimum profit to the best of your abilities.
To estimate your After-Repaired Value work with sold comparables in the same neighbourhood, or close in neighbourhoods which are very similar.  Conservatively value the property with the likely low end sale price, and not the high end list price, or low end list price: what you ask for and what you expect to receive are often two different numbers.</t>
        </r>
      </text>
    </comment>
    <comment ref="X44" authorId="0" shapeId="0" xr:uid="{00000000-0006-0000-0200-000013000000}">
      <text>
        <r>
          <rPr>
            <b/>
            <u/>
            <sz val="14"/>
            <color indexed="81"/>
            <rFont val="Calibri"/>
            <family val="2"/>
          </rPr>
          <t>Down Payment Requirements</t>
        </r>
        <r>
          <rPr>
            <sz val="9"/>
            <color indexed="81"/>
            <rFont val="Tahoma"/>
            <family val="2"/>
          </rPr>
          <t xml:space="preserve">
When you finance with Calvert Home Mortgage your minimum down payment is $10,000.  We may ask for a higher down payment in some circumstances.  We will not finance more than 80% of the After-Repaired Value (ARV x 80% = maximum financing).
Calvert's focus is to ensure your flip is profitable: we will only approve deals we believe you will be profitable on.</t>
        </r>
      </text>
    </comment>
    <comment ref="AJ44" authorId="0" shapeId="0" xr:uid="{00000000-0006-0000-0200-000014000000}">
      <text>
        <r>
          <rPr>
            <b/>
            <u/>
            <sz val="14"/>
            <color indexed="81"/>
            <rFont val="Calibri"/>
            <family val="2"/>
          </rPr>
          <t>Monthly Interest</t>
        </r>
        <r>
          <rPr>
            <sz val="9"/>
            <color indexed="81"/>
            <rFont val="Tahoma"/>
            <family val="2"/>
          </rPr>
          <t xml:space="preserve">
At Calvert Home Mortgage we calculate the monthly payment based on a 31 day month, and for months shorter than 31 days, the extra interest is credited as prepaid interest and the adjustment is made on the payout date.  You are only charged for the exact number of days the mortgage is outstanding.</t>
        </r>
      </text>
    </comment>
    <comment ref="J46" authorId="1" shapeId="0" xr:uid="{00000000-0006-0000-0200-000015000000}">
      <text>
        <r>
          <rPr>
            <b/>
            <u/>
            <sz val="14"/>
            <color indexed="81"/>
            <rFont val="Calibri"/>
            <family val="2"/>
          </rPr>
          <t xml:space="preserve">Renovation Budget
</t>
        </r>
        <r>
          <rPr>
            <sz val="9"/>
            <color indexed="81"/>
            <rFont val="Tahoma"/>
            <family val="2"/>
          </rPr>
          <t xml:space="preserve">
We recommned you build in a 10% contingency for your renovation budget to cover any unforeseen items or cost overruns.</t>
        </r>
      </text>
    </comment>
    <comment ref="X46" authorId="1" shapeId="0" xr:uid="{00000000-0006-0000-0200-000016000000}">
      <text>
        <r>
          <rPr>
            <b/>
            <u/>
            <sz val="14"/>
            <color indexed="81"/>
            <rFont val="Calibri"/>
            <family val="2"/>
          </rPr>
          <t xml:space="preserve">Net Mortgage </t>
        </r>
        <r>
          <rPr>
            <b/>
            <sz val="9"/>
            <color indexed="81"/>
            <rFont val="Tahoma"/>
            <family val="2"/>
          </rPr>
          <t xml:space="preserve">
</t>
        </r>
        <r>
          <rPr>
            <sz val="9"/>
            <color indexed="81"/>
            <rFont val="Tahoma"/>
            <family val="2"/>
          </rPr>
          <t>The net mortgage is the amount that the lender will advance in cash to the lawyer at closing of the purchase, and does not include any commitment/financing fees.  The purchase price should equal the down payment plus the net mortgage. 
While this sheet works to calculate your maximum purchase price by working backwards knowing what profit goals you have, for the purposes of estimating your total costs, you need to assume both your purchase price, and the mortgage amount you wish to borrow.  Make an estimation of your purchase price, down payment, and net mortgage to see what your Maximum Purchase Price should be.  
Once you are certain what your Purchase Price will be, you may prefer to use the "Flip - Sales Price" focused spreadsheet.</t>
        </r>
      </text>
    </comment>
    <comment ref="BJ46" authorId="2" shapeId="0" xr:uid="{00000000-0006-0000-0200-000017000000}">
      <text>
        <r>
          <rPr>
            <b/>
            <sz val="9"/>
            <color indexed="81"/>
            <rFont val="Tahoma"/>
            <family val="2"/>
          </rPr>
          <t>Take the Maximum purcahse price from part H and subtract the down payment and enter the amount here.</t>
        </r>
        <r>
          <rPr>
            <sz val="9"/>
            <color indexed="81"/>
            <rFont val="Tahoma"/>
            <family val="2"/>
          </rPr>
          <t xml:space="preserve">
</t>
        </r>
      </text>
    </comment>
    <comment ref="AR52" authorId="0" shapeId="0" xr:uid="{00000000-0006-0000-0200-000018000000}">
      <text>
        <r>
          <rPr>
            <b/>
            <u/>
            <sz val="14"/>
            <color indexed="81"/>
            <rFont val="Calibri"/>
            <family val="2"/>
          </rPr>
          <t>Maximum Purchase Price</t>
        </r>
        <r>
          <rPr>
            <b/>
            <sz val="9"/>
            <color indexed="81"/>
            <rFont val="Tahoma"/>
            <family val="2"/>
          </rPr>
          <t xml:space="preserve">
</t>
        </r>
        <r>
          <rPr>
            <sz val="9"/>
            <color indexed="81"/>
            <rFont val="Tahoma"/>
            <family val="2"/>
          </rPr>
          <t>This is the maximum amount you should consider paying for the property in order to achieve your Desired Profit.  
Once you have negotiated and know what your Purchase Price will be, you may prefer to use the "Flip - Sales Price" focused spreadsheet.</t>
        </r>
        <r>
          <rPr>
            <b/>
            <sz val="9"/>
            <color indexed="81"/>
            <rFont val="Tahoma"/>
            <family val="2"/>
          </rPr>
          <t xml:space="preserve">
</t>
        </r>
        <r>
          <rPr>
            <sz val="9"/>
            <color indexed="81"/>
            <rFont val="Tahoma"/>
            <family val="2"/>
          </rPr>
          <t xml:space="preserve">
The Maximum Purchase Price takes all of your estimated Purchase Costs, Selling Costs, Operating Costs, Renovation Budget and Financing Costs as well as your Desired Profit to arrive at the maximum you should consider purchasing the property for. Of course, any additional discounts to your purchase price improves your profit margin.</t>
        </r>
      </text>
    </comment>
    <comment ref="AR54" authorId="0" shapeId="0" xr:uid="{00000000-0006-0000-0200-000019000000}">
      <text>
        <r>
          <rPr>
            <b/>
            <u/>
            <sz val="14"/>
            <color indexed="81"/>
            <rFont val="Calibri"/>
            <family val="2"/>
          </rPr>
          <t>Total Cash Needed</t>
        </r>
        <r>
          <rPr>
            <sz val="9"/>
            <color indexed="81"/>
            <rFont val="Tahoma"/>
            <family val="2"/>
          </rPr>
          <t xml:space="preserve">
This the total amount of cash needed that is out of your pocket.  It does not include costs not paid by you up front or during the project (such as the Financing Fees).
Before investing in your project, ensure you have access to this amount of cash, plus a contingency fund if necessary.
</t>
        </r>
      </text>
    </comment>
    <comment ref="AR56" authorId="0" shapeId="0" xr:uid="{00000000-0006-0000-0200-00001A000000}">
      <text>
        <r>
          <rPr>
            <b/>
            <u/>
            <sz val="14"/>
            <color indexed="81"/>
            <rFont val="Calibri"/>
            <family val="2"/>
          </rPr>
          <t>Return on Cash Invested</t>
        </r>
        <r>
          <rPr>
            <sz val="9"/>
            <color indexed="81"/>
            <rFont val="Tahoma"/>
            <family val="2"/>
          </rPr>
          <t xml:space="preserve">
Your return on cash invested is a calculation of your total profit divided by the cash you invested (out of pocket costs).</t>
        </r>
      </text>
    </comment>
    <comment ref="AR58" authorId="0" shapeId="0" xr:uid="{00000000-0006-0000-0200-00001B000000}">
      <text>
        <r>
          <rPr>
            <b/>
            <u/>
            <sz val="14"/>
            <color indexed="81"/>
            <rFont val="Calibri"/>
            <family val="2"/>
          </rPr>
          <t>Annualized Return on Cash Invested</t>
        </r>
        <r>
          <rPr>
            <sz val="9"/>
            <color indexed="81"/>
            <rFont val="Tahoma"/>
            <family val="2"/>
          </rPr>
          <t xml:space="preserve">
This is the return to you on the capital you invested, annualizing your return.  It takes into account the number of months you expect to own the property for.
</t>
        </r>
      </text>
    </comment>
    <comment ref="AR60" authorId="0" shapeId="0" xr:uid="{00000000-0006-0000-0200-00001C000000}">
      <text>
        <r>
          <rPr>
            <b/>
            <u/>
            <sz val="14"/>
            <color indexed="81"/>
            <rFont val="Calibri"/>
            <family val="2"/>
          </rPr>
          <t xml:space="preserve">Ratio of Costs to After-Repaired Value
</t>
        </r>
        <r>
          <rPr>
            <sz val="9"/>
            <color indexed="81"/>
            <rFont val="Tahoma"/>
            <family val="2"/>
          </rPr>
          <t xml:space="preserve">
One measure of your success on your flip, are your total costs, divided by your after repaired value.  
This is the ratio of all of your costs (including out of pocket as well as costs of sale), by your ARV sale price.  
Some investors will favour flips in which they can reduce this ratio as much as possible.  They measure their total effort of time and money (costs) over the end value of the property.  If you have limited cash, and excess deals, pick the most efficient deals that you can limit your capital and time investment.
When you take on a bigger project, with higher costs, you should expect a higher return.</t>
        </r>
        <r>
          <rPr>
            <b/>
            <sz val="9"/>
            <color indexed="81"/>
            <rFont val="Tahoma"/>
            <family val="2"/>
          </rPr>
          <t xml:space="preserve">
</t>
        </r>
      </text>
    </comment>
    <comment ref="AR62" authorId="0" shapeId="0" xr:uid="{00000000-0006-0000-0200-00001D000000}">
      <text>
        <r>
          <rPr>
            <b/>
            <u/>
            <sz val="14"/>
            <color indexed="81"/>
            <rFont val="Calibri"/>
            <family val="2"/>
          </rPr>
          <t>Variable Monthly Costs</t>
        </r>
        <r>
          <rPr>
            <b/>
            <u/>
            <sz val="9"/>
            <color indexed="81"/>
            <rFont val="Tahoma"/>
            <family val="2"/>
          </rPr>
          <t xml:space="preserve">
</t>
        </r>
        <r>
          <rPr>
            <sz val="9"/>
            <color indexed="81"/>
            <rFont val="Tahoma"/>
            <family val="2"/>
          </rPr>
          <t xml:space="preserve">
Also known as a burn rate: this is your monthly cost to own and maintain the property.
When you are setting your list price, or negotiating your sale and possession date, take into account your burn rate.  Consider if it is more profitable to sell at a lower amount, but get a quicker sale, versus the risk of owning a project longer, even if you project a higher sale price.</t>
        </r>
      </text>
    </comment>
    <comment ref="H68" authorId="0" shapeId="0" xr:uid="{00000000-0006-0000-0200-00001E000000}">
      <text>
        <r>
          <rPr>
            <b/>
            <u/>
            <sz val="14"/>
            <color indexed="81"/>
            <rFont val="Calibri"/>
            <family val="2"/>
          </rPr>
          <t>Operating Costs</t>
        </r>
        <r>
          <rPr>
            <b/>
            <sz val="9"/>
            <color indexed="81"/>
            <rFont val="Tahoma"/>
            <family val="2"/>
          </rPr>
          <t xml:space="preserve">
</t>
        </r>
        <r>
          <rPr>
            <sz val="9"/>
            <color indexed="81"/>
            <rFont val="Tahoma"/>
            <family val="2"/>
          </rPr>
          <t xml:space="preserve">
This is the monthly Operating Costs (section D above), multiplied by the number of months for your renovation and sale, plus or minus one month.</t>
        </r>
        <r>
          <rPr>
            <b/>
            <sz val="9"/>
            <color indexed="81"/>
            <rFont val="Tahoma"/>
            <family val="2"/>
          </rPr>
          <t xml:space="preserve">
</t>
        </r>
        <r>
          <rPr>
            <sz val="9"/>
            <color indexed="81"/>
            <rFont val="Tahoma"/>
            <family val="2"/>
          </rPr>
          <t xml:space="preserve">
</t>
        </r>
      </text>
    </comment>
    <comment ref="M68" authorId="0" shapeId="0" xr:uid="{00000000-0006-0000-0200-00001F000000}">
      <text>
        <r>
          <rPr>
            <b/>
            <u/>
            <sz val="14"/>
            <color indexed="81"/>
            <rFont val="Calibri"/>
            <family val="2"/>
          </rPr>
          <t>Financing Cost</t>
        </r>
        <r>
          <rPr>
            <b/>
            <sz val="9"/>
            <color indexed="81"/>
            <rFont val="Tahoma"/>
            <family val="2"/>
          </rPr>
          <t xml:space="preserve">
</t>
        </r>
        <r>
          <rPr>
            <sz val="9"/>
            <color indexed="81"/>
            <rFont val="Tahoma"/>
            <family val="2"/>
          </rPr>
          <t>These are your total financing costs including fees and monthly interest.  This includes the number of months you expect to own the property for, plus or minus one month.</t>
        </r>
      </text>
    </comment>
    <comment ref="AQ70" authorId="0" shapeId="0" xr:uid="{00000000-0006-0000-0200-000020000000}">
      <text>
        <r>
          <rPr>
            <b/>
            <u/>
            <sz val="9"/>
            <color indexed="81"/>
            <rFont val="Tahoma"/>
            <family val="2"/>
          </rPr>
          <t>Profit</t>
        </r>
        <r>
          <rPr>
            <sz val="9"/>
            <color indexed="81"/>
            <rFont val="Tahoma"/>
            <family val="2"/>
          </rPr>
          <t xml:space="preserve">
Assuming you own the property one more month than planned.</t>
        </r>
      </text>
    </comment>
    <comment ref="AQ72" authorId="0" shapeId="0" xr:uid="{00000000-0006-0000-0200-000021000000}">
      <text>
        <r>
          <rPr>
            <b/>
            <u/>
            <sz val="14"/>
            <color indexed="81"/>
            <rFont val="Calibri"/>
            <family val="2"/>
          </rPr>
          <t>Profit</t>
        </r>
        <r>
          <rPr>
            <sz val="9"/>
            <color indexed="81"/>
            <rFont val="Tahoma"/>
            <family val="2"/>
          </rPr>
          <t xml:space="preserve">
Assuming you own the property one less month than planned.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Dale Koeller</author>
    <author>Keith Uthe</author>
    <author>Dean Koeller</author>
  </authors>
  <commentList>
    <comment ref="A1" authorId="0" shapeId="0" xr:uid="{00000000-0006-0000-0300-000001000000}">
      <text>
        <r>
          <rPr>
            <b/>
            <u/>
            <sz val="14"/>
            <color indexed="81"/>
            <rFont val="Calibri"/>
            <family val="2"/>
          </rPr>
          <t>Sales Price Focused: After Repaired Value Focused</t>
        </r>
        <r>
          <rPr>
            <b/>
            <u/>
            <sz val="9"/>
            <color indexed="81"/>
            <rFont val="Tahoma"/>
            <family val="2"/>
          </rPr>
          <t xml:space="preserve">
</t>
        </r>
        <r>
          <rPr>
            <sz val="9"/>
            <color indexed="81"/>
            <rFont val="Tahoma"/>
            <family val="2"/>
          </rPr>
          <t xml:space="preserve">
This spreadsheet assumes you know what your purchase and sale price is and it calculates your profit. </t>
        </r>
      </text>
    </comment>
    <comment ref="B10" authorId="0" shapeId="0" xr:uid="{00000000-0006-0000-0300-000002000000}">
      <text>
        <r>
          <rPr>
            <b/>
            <u/>
            <sz val="14"/>
            <color indexed="81"/>
            <rFont val="Calibri"/>
            <family val="2"/>
          </rPr>
          <t xml:space="preserve">Company Information
</t>
        </r>
        <r>
          <rPr>
            <b/>
            <sz val="9"/>
            <color indexed="81"/>
            <rFont val="Tahoma"/>
            <family val="2"/>
          </rPr>
          <t xml:space="preserve">
</t>
        </r>
        <r>
          <rPr>
            <sz val="9"/>
            <color indexed="81"/>
            <rFont val="Tahoma"/>
            <family val="2"/>
          </rPr>
          <t xml:space="preserve">This section is for you to enter in your personal contact information if you decide to share this document with other real estate investors, joint venture partners, lenders, or family members. It will make it easy to reference who you are and your contact information.
</t>
        </r>
      </text>
    </comment>
    <comment ref="AE10" authorId="0" shapeId="0" xr:uid="{00000000-0006-0000-0300-000003000000}">
      <text>
        <r>
          <rPr>
            <b/>
            <u/>
            <sz val="14"/>
            <color indexed="81"/>
            <rFont val="Calibri"/>
            <family val="2"/>
          </rPr>
          <t>Property Information</t>
        </r>
        <r>
          <rPr>
            <sz val="9"/>
            <color indexed="81"/>
            <rFont val="Tahoma"/>
            <family val="2"/>
          </rPr>
          <t xml:space="preserve">
Complete this section with all the relevant address and purchase information about that property being analyzed.</t>
        </r>
      </text>
    </comment>
    <comment ref="D22" authorId="0" shapeId="0" xr:uid="{00000000-0006-0000-0300-000004000000}">
      <text>
        <r>
          <rPr>
            <b/>
            <u/>
            <sz val="14"/>
            <color indexed="81"/>
            <rFont val="Calibri"/>
            <family val="2"/>
          </rPr>
          <t xml:space="preserve">Purchase Costs
</t>
        </r>
        <r>
          <rPr>
            <b/>
            <sz val="9"/>
            <color indexed="81"/>
            <rFont val="Tahoma"/>
            <family val="2"/>
          </rPr>
          <t xml:space="preserve">
</t>
        </r>
        <r>
          <rPr>
            <sz val="9"/>
            <color indexed="81"/>
            <rFont val="Tahoma"/>
            <family val="2"/>
          </rPr>
          <t>There are a number of costs associated to buying a property. Here are some typical costs that results from a purchase. Take some time to consider the cost amounts for each of the items listed.
We recommend that you contact numerous lawyers to find the best rate available.  Some charge more, and others charge less, for the same services.</t>
        </r>
      </text>
    </comment>
    <comment ref="Z25" authorId="1" shapeId="0" xr:uid="{00000000-0006-0000-0300-000005000000}">
      <text>
        <r>
          <rPr>
            <b/>
            <u/>
            <sz val="14"/>
            <color indexed="81"/>
            <rFont val="Calibri"/>
            <family val="2"/>
          </rPr>
          <t>Real Estate Commissions</t>
        </r>
        <r>
          <rPr>
            <sz val="9"/>
            <color indexed="81"/>
            <rFont val="Tahoma"/>
            <family val="2"/>
          </rPr>
          <t xml:space="preserve">
The real estate agent fees are calculated based on commission of 7% of the first $100,000 and 3% of the balance of the selling price, plus GST.  If you have been able to negotiate a discount on this amount, then enter the amount of the discount in the "Agent Fee discount" line. Example: you only end up paying a buyer's real estate agent fee, or you find a private buyer on your own before completion.  We always recommend that you account for full realt estate agent commissions to sell the property.  If you are fortunate enough to sell without a real estate agent, then your savings are a bonus, increasing your returns.
</t>
        </r>
      </text>
    </comment>
    <comment ref="J26" authorId="0" shapeId="0" xr:uid="{00000000-0006-0000-0300-000006000000}">
      <text>
        <r>
          <rPr>
            <b/>
            <u/>
            <sz val="14"/>
            <color indexed="81"/>
            <rFont val="Calibri"/>
            <family val="2"/>
          </rPr>
          <t xml:space="preserve">Real Estate Agent Fee
</t>
        </r>
        <r>
          <rPr>
            <b/>
            <sz val="9"/>
            <color indexed="81"/>
            <rFont val="Tahoma"/>
            <family val="2"/>
          </rPr>
          <t xml:space="preserve">
</t>
        </r>
        <r>
          <rPr>
            <sz val="9"/>
            <color indexed="81"/>
            <rFont val="Tahoma"/>
            <family val="2"/>
          </rPr>
          <t>While the real estate commission is a cost to the seller, this section is for any fees you might pay to your real estate agent as incentive for working hard to find good flips for you.  There is a separate calculation under "C" Selling Costs to calculate the commissions due when you sell the property.</t>
        </r>
      </text>
    </comment>
    <comment ref="Z26" authorId="0" shapeId="0" xr:uid="{00000000-0006-0000-0300-000007000000}">
      <text>
        <r>
          <rPr>
            <b/>
            <u/>
            <sz val="14"/>
            <color indexed="81"/>
            <rFont val="Calibri"/>
            <family val="2"/>
          </rPr>
          <t>Real Estate Agent Discount</t>
        </r>
        <r>
          <rPr>
            <b/>
            <u/>
            <sz val="9"/>
            <color indexed="81"/>
            <rFont val="Tahoma"/>
            <family val="2"/>
          </rPr>
          <t xml:space="preserve">
</t>
        </r>
        <r>
          <rPr>
            <u/>
            <sz val="9"/>
            <color indexed="81"/>
            <rFont val="Tahoma"/>
            <family val="2"/>
          </rPr>
          <t xml:space="preserve">
</t>
        </r>
        <r>
          <rPr>
            <sz val="9"/>
            <color indexed="81"/>
            <rFont val="Tahoma"/>
            <family val="2"/>
          </rPr>
          <t>Enter in a discount if your Realtor is offering you one.</t>
        </r>
      </text>
    </comment>
    <comment ref="J27" authorId="0" shapeId="0" xr:uid="{00000000-0006-0000-0300-000008000000}">
      <text>
        <r>
          <rPr>
            <b/>
            <u/>
            <sz val="14"/>
            <color indexed="81"/>
            <rFont val="Calibri"/>
            <family val="2"/>
          </rPr>
          <t>Title Insurance</t>
        </r>
        <r>
          <rPr>
            <sz val="9"/>
            <color indexed="81"/>
            <rFont val="Tahoma"/>
            <family val="2"/>
          </rPr>
          <t xml:space="preserve">
This is normally a cost at your lawyer's office, and is sometimes paid for by the seller if they cannot provide you an RPR (real property report).
</t>
        </r>
      </text>
    </comment>
    <comment ref="J29" authorId="0" shapeId="0" xr:uid="{00000000-0006-0000-0300-000009000000}">
      <text>
        <r>
          <rPr>
            <b/>
            <u/>
            <sz val="14"/>
            <color indexed="81"/>
            <rFont val="Calibri"/>
            <family val="2"/>
          </rPr>
          <t xml:space="preserve">Appraisal Fee
</t>
        </r>
        <r>
          <rPr>
            <sz val="9"/>
            <color indexed="81"/>
            <rFont val="Tahoma"/>
            <family val="2"/>
          </rPr>
          <t xml:space="preserve">
Some banks and mortgage companies will require a professional appraisal.
Calvert Home Mortgage conducts their own in-house valuation at no cost to you.  The two advantages of this service is the cost savings, as well as the time savings: we can produce this valuation quickly as part of our review of your deal, and this saves a significant amount of time.  When you receive our approval, you know we've approved the value of the property. 
(We reserve the right to require an outside appraisal. This is only likely on multifamily properties in excess of 4 units, or when the value of the proerty is above $1 million.)</t>
        </r>
      </text>
    </comment>
    <comment ref="Z30" authorId="0" shapeId="0" xr:uid="{00000000-0006-0000-0300-00000A000000}">
      <text>
        <r>
          <rPr>
            <b/>
            <u/>
            <sz val="14"/>
            <color indexed="81"/>
            <rFont val="Calibri"/>
            <family val="2"/>
          </rPr>
          <t>Land Transfer Tax</t>
        </r>
        <r>
          <rPr>
            <b/>
            <sz val="9"/>
            <color indexed="81"/>
            <rFont val="Tahoma"/>
            <family val="2"/>
          </rPr>
          <t xml:space="preserve">
</t>
        </r>
        <r>
          <rPr>
            <sz val="9"/>
            <color indexed="81"/>
            <rFont val="Tahoma"/>
            <family val="2"/>
          </rPr>
          <t xml:space="preserve">
There is no land transfer tax in Alberta.  In most provinces this is a cost to the seller.  Check with your real estate agent or lawyer for information on land transfer tax in the province you are operating in.
</t>
        </r>
      </text>
    </comment>
    <comment ref="AP30" authorId="0" shapeId="0" xr:uid="{00000000-0006-0000-0300-00000B000000}">
      <text>
        <r>
          <rPr>
            <b/>
            <u/>
            <sz val="14"/>
            <color indexed="81"/>
            <rFont val="Calibri"/>
            <family val="2"/>
          </rPr>
          <t>Property Insurance</t>
        </r>
        <r>
          <rPr>
            <b/>
            <sz val="9"/>
            <color indexed="81"/>
            <rFont val="Tahoma"/>
            <family val="2"/>
          </rPr>
          <t xml:space="preserve">
</t>
        </r>
        <r>
          <rPr>
            <sz val="9"/>
            <color indexed="81"/>
            <rFont val="Tahoma"/>
            <family val="2"/>
          </rPr>
          <t>While this cost is expressed as a monthly cost, you may pay up front for an annual policy.  If so, adjust the formula so it does not multiply your one time annual premium by the number of months you will own the property for.</t>
        </r>
      </text>
    </comment>
    <comment ref="J31" authorId="0" shapeId="0" xr:uid="{00000000-0006-0000-0300-00000C000000}">
      <text>
        <r>
          <rPr>
            <b/>
            <u/>
            <sz val="14"/>
            <color indexed="81"/>
            <rFont val="Calibri"/>
            <family val="2"/>
          </rPr>
          <t>Land Transfer Tax</t>
        </r>
        <r>
          <rPr>
            <sz val="9"/>
            <color indexed="81"/>
            <rFont val="Tahoma"/>
            <family val="2"/>
          </rPr>
          <t xml:space="preserve">
There is no land transfer tax in Alberta.  In most provinces this is a cost to the seller.  Check with your Realtor or lawyer for information on land transfer tax in the province you are operating in.
</t>
        </r>
      </text>
    </comment>
    <comment ref="J32" authorId="0" shapeId="0" xr:uid="{00000000-0006-0000-0300-00000D000000}">
      <text>
        <r>
          <rPr>
            <b/>
            <u/>
            <sz val="14"/>
            <color indexed="81"/>
            <rFont val="Calibri"/>
            <family val="2"/>
          </rPr>
          <t xml:space="preserve">Property Taxes
</t>
        </r>
        <r>
          <rPr>
            <b/>
            <sz val="9"/>
            <color indexed="81"/>
            <rFont val="Tahoma"/>
            <family val="2"/>
          </rPr>
          <t xml:space="preserve">
</t>
        </r>
        <r>
          <rPr>
            <sz val="9"/>
            <color indexed="81"/>
            <rFont val="Tahoma"/>
            <family val="2"/>
          </rPr>
          <t xml:space="preserve">On the purchase date, there is a property tax adjustment, which is credited either to the buyer (in the first half of the year) or to the seller (in the second half of the year). Remember that property taxes are always due at the end of June each year, and even if there is an adjustment made on the possession date, if you own the property on June 30th, you will owe the property taxes for that year.  Note that under the Operating Costs section you can input your monthly property tax cost while you own the property.
</t>
        </r>
      </text>
    </comment>
    <comment ref="J40" authorId="0" shapeId="0" xr:uid="{00000000-0006-0000-0300-00000E000000}">
      <text>
        <r>
          <rPr>
            <b/>
            <u/>
            <sz val="14"/>
            <color indexed="81"/>
            <rFont val="Calibri"/>
            <family val="2"/>
          </rPr>
          <t>Renovation Timeline</t>
        </r>
        <r>
          <rPr>
            <b/>
            <sz val="9"/>
            <color indexed="81"/>
            <rFont val="Tahoma"/>
            <family val="2"/>
          </rPr>
          <t xml:space="preserve">
</t>
        </r>
        <r>
          <rPr>
            <sz val="9"/>
            <color indexed="81"/>
            <rFont val="Tahoma"/>
            <family val="2"/>
          </rPr>
          <t xml:space="preserve">
We recommend that you estimate conservatively your renovation timeline, allowing for a few extra weeks to cover project delays and work on unforseen items.  Also, consider the time of year your renovation will take place, and account for holiday time which may affect you and your contractor.</t>
        </r>
      </text>
    </comment>
    <comment ref="X40" authorId="0" shapeId="0" xr:uid="{00000000-0006-0000-0300-00000F000000}">
      <text>
        <r>
          <rPr>
            <b/>
            <u/>
            <sz val="14"/>
            <color indexed="81"/>
            <rFont val="Calibri"/>
            <family val="2"/>
          </rPr>
          <t>Profit Goal</t>
        </r>
        <r>
          <rPr>
            <b/>
            <sz val="9"/>
            <color indexed="81"/>
            <rFont val="Tahoma"/>
            <family val="2"/>
          </rPr>
          <t xml:space="preserve">
</t>
        </r>
        <r>
          <rPr>
            <sz val="9"/>
            <color indexed="81"/>
            <rFont val="Tahoma"/>
            <family val="2"/>
          </rPr>
          <t>Protect your profit by estimating fairly and conservatively your After-Repaired Value.  If you are able to sell your property for more than your conservative estimate, then you will have bonused your income, while still protecting your minimum profit to the best of your abilities.
To estimate your After-Repaired Value work with sold comparables in the same neighbourhood, or close in neighbourhoods which are very similar.  Conservatively value the property with the likely low end sale price, and not the high end list price, or low end list price: what you ask for and what you expect to receive are often two different numbers.</t>
        </r>
      </text>
    </comment>
    <comment ref="J42" authorId="0" shapeId="0" xr:uid="{00000000-0006-0000-0300-000010000000}">
      <text>
        <r>
          <rPr>
            <b/>
            <u/>
            <sz val="14"/>
            <color indexed="81"/>
            <rFont val="Calibri"/>
            <family val="2"/>
          </rPr>
          <t>Selling Timeline</t>
        </r>
        <r>
          <rPr>
            <b/>
            <sz val="9"/>
            <color indexed="81"/>
            <rFont val="Tahoma"/>
            <family val="2"/>
          </rPr>
          <t xml:space="preserve">
</t>
        </r>
        <r>
          <rPr>
            <sz val="9"/>
            <color indexed="81"/>
            <rFont val="Tahoma"/>
            <family val="2"/>
          </rPr>
          <t xml:space="preserve">
Consider in your selling timeframe the time it will take the market and attract a buyer, negotiate with your buyer(s), and then some time waiting for the possession to take place.
We recommend that in total, you plan for a five month flip, and that you set a goal to complete in 3 months or less.  The scope of your renovation and the current market conditions should be taken into account in this goal setting and planning exercise.</t>
        </r>
      </text>
    </comment>
    <comment ref="X44" authorId="0" shapeId="0" xr:uid="{00000000-0006-0000-0300-000011000000}">
      <text>
        <r>
          <rPr>
            <b/>
            <u/>
            <sz val="14"/>
            <color indexed="81"/>
            <rFont val="Calibri"/>
            <family val="2"/>
          </rPr>
          <t>Down Payment Requirements</t>
        </r>
        <r>
          <rPr>
            <sz val="9"/>
            <color indexed="81"/>
            <rFont val="Tahoma"/>
            <family val="2"/>
          </rPr>
          <t xml:space="preserve">
When you finance with Calvert Home Mortgage your minimum down payment is $10,000.  We may ask for a higher down payment in some circumstances.  We will not finance more than 80% of the After-Repaired Value (ARV x 80% = maximum financing).
Calvert's focus is to ensure your flip is profitable: we will only approve deals we believe you will be profitable on.</t>
        </r>
      </text>
    </comment>
    <comment ref="AJ44" authorId="0" shapeId="0" xr:uid="{00000000-0006-0000-0300-000012000000}">
      <text>
        <r>
          <rPr>
            <b/>
            <u/>
            <sz val="14"/>
            <color indexed="81"/>
            <rFont val="Calibri"/>
            <family val="2"/>
          </rPr>
          <t>Monthly Interest</t>
        </r>
        <r>
          <rPr>
            <b/>
            <sz val="9"/>
            <color indexed="81"/>
            <rFont val="Tahoma"/>
            <family val="2"/>
          </rPr>
          <t xml:space="preserve">
</t>
        </r>
        <r>
          <rPr>
            <sz val="9"/>
            <color indexed="81"/>
            <rFont val="Tahoma"/>
            <family val="2"/>
          </rPr>
          <t>At Calvert Home Mortgage we calculate the monthly payment based on a 31 day month, and for months shorter than 31 days, the extra interest is credited as prepaid interest and the adjustment is made on the payout date.  You are only charged for the exact number of days the mortgage is outstanding.</t>
        </r>
      </text>
    </comment>
    <comment ref="J46" authorId="0" shapeId="0" xr:uid="{00000000-0006-0000-0300-000013000000}">
      <text>
        <r>
          <rPr>
            <b/>
            <u/>
            <sz val="14"/>
            <color indexed="81"/>
            <rFont val="Calibri"/>
            <family val="2"/>
          </rPr>
          <t>Renovation Budget</t>
        </r>
        <r>
          <rPr>
            <b/>
            <sz val="9"/>
            <color indexed="81"/>
            <rFont val="Tahoma"/>
            <family val="2"/>
          </rPr>
          <t xml:space="preserve">
</t>
        </r>
        <r>
          <rPr>
            <sz val="9"/>
            <color indexed="81"/>
            <rFont val="Tahoma"/>
            <family val="2"/>
          </rPr>
          <t>We recommned you build in a 10% contingency for your renovation budget to cover any unforeseen items or cost overruns.</t>
        </r>
      </text>
    </comment>
    <comment ref="X46" authorId="2" shapeId="0" xr:uid="{00000000-0006-0000-0300-000014000000}">
      <text>
        <r>
          <rPr>
            <b/>
            <u/>
            <sz val="14"/>
            <color indexed="81"/>
            <rFont val="Calibri"/>
            <family val="2"/>
          </rPr>
          <t xml:space="preserve">Net Mortgage </t>
        </r>
        <r>
          <rPr>
            <b/>
            <sz val="9"/>
            <color indexed="81"/>
            <rFont val="Tahoma"/>
            <family val="2"/>
          </rPr>
          <t xml:space="preserve">
</t>
        </r>
        <r>
          <rPr>
            <sz val="9"/>
            <color indexed="81"/>
            <rFont val="Tahoma"/>
            <family val="2"/>
          </rPr>
          <t xml:space="preserve">
The net mortgage is the amount that the lender will advance in cash to the lawyer at closing of the purchase, and does not include any commitment/financing fees.  The purchase price should equal the down payment plus the net mortgage. 
</t>
        </r>
      </text>
    </comment>
    <comment ref="AR54" authorId="0" shapeId="0" xr:uid="{00000000-0006-0000-0300-000015000000}">
      <text>
        <r>
          <rPr>
            <b/>
            <u/>
            <sz val="14"/>
            <color indexed="81"/>
            <rFont val="Calibri"/>
            <family val="2"/>
          </rPr>
          <t>Total Cash Needed</t>
        </r>
        <r>
          <rPr>
            <b/>
            <sz val="9"/>
            <color indexed="81"/>
            <rFont val="Tahoma"/>
            <family val="2"/>
          </rPr>
          <t xml:space="preserve">
</t>
        </r>
        <r>
          <rPr>
            <sz val="9"/>
            <color indexed="81"/>
            <rFont val="Tahoma"/>
            <family val="2"/>
          </rPr>
          <t xml:space="preserve">This the total amount of cash needed that is out of your pocket.  It does not include costs not paid by you up front or during the project (such as the Financing Fees).
Before investing in your project, ensure you have access to this amount of cash, plus a contingency fund if necessary.
</t>
        </r>
      </text>
    </comment>
    <comment ref="AR56" authorId="0" shapeId="0" xr:uid="{00000000-0006-0000-0300-000016000000}">
      <text>
        <r>
          <rPr>
            <b/>
            <u/>
            <sz val="14"/>
            <color indexed="81"/>
            <rFont val="Calibri"/>
            <family val="2"/>
          </rPr>
          <t>Return on Cash Invested</t>
        </r>
        <r>
          <rPr>
            <b/>
            <sz val="9"/>
            <color indexed="81"/>
            <rFont val="Tahoma"/>
            <family val="2"/>
          </rPr>
          <t xml:space="preserve">
</t>
        </r>
        <r>
          <rPr>
            <sz val="9"/>
            <color indexed="81"/>
            <rFont val="Tahoma"/>
            <family val="2"/>
          </rPr>
          <t xml:space="preserve">
Your return on cash invested is a calculation of your total profit divided by the cash you invested (out of pocket costs).</t>
        </r>
      </text>
    </comment>
    <comment ref="AR58" authorId="0" shapeId="0" xr:uid="{00000000-0006-0000-0300-000017000000}">
      <text>
        <r>
          <rPr>
            <b/>
            <u/>
            <sz val="14"/>
            <color indexed="81"/>
            <rFont val="Calibri"/>
            <family val="2"/>
          </rPr>
          <t>Annualized Return on Cash Invested</t>
        </r>
        <r>
          <rPr>
            <b/>
            <sz val="9"/>
            <color indexed="81"/>
            <rFont val="Tahoma"/>
            <family val="2"/>
          </rPr>
          <t xml:space="preserve">
</t>
        </r>
        <r>
          <rPr>
            <sz val="9"/>
            <color indexed="81"/>
            <rFont val="Tahoma"/>
            <family val="2"/>
          </rPr>
          <t>This is the return to you on the capital you invested, annualizing your return.  It takes into account the number of months you expect to own the property for.</t>
        </r>
      </text>
    </comment>
    <comment ref="AR60" authorId="0" shapeId="0" xr:uid="{00000000-0006-0000-0300-000018000000}">
      <text>
        <r>
          <rPr>
            <b/>
            <u/>
            <sz val="14"/>
            <color indexed="81"/>
            <rFont val="Calibri"/>
            <family val="2"/>
          </rPr>
          <t>Ratio of Costs to After-Repaired Value</t>
        </r>
        <r>
          <rPr>
            <b/>
            <sz val="9"/>
            <color indexed="81"/>
            <rFont val="Tahoma"/>
            <family val="2"/>
          </rPr>
          <t xml:space="preserve">
</t>
        </r>
        <r>
          <rPr>
            <sz val="9"/>
            <color indexed="81"/>
            <rFont val="Tahoma"/>
            <family val="2"/>
          </rPr>
          <t>One measure of your success on your flip, are your total costs, divided by your after repaired value.  
This is the ratio of all of your costs (including out of pocket as well as costs of sale), by your ARV sale price.  
Some investors will favour flips in which they can reduce this ratio as much as possible.  They measure their total effort of time and money (costs) over the end value of the property.  If you have limited cash, and excess deals, pick the most efficient deals that you can limit your capital and time investment.
When you take on a bigger project, with higher costs, you should expect a higher return.</t>
        </r>
        <r>
          <rPr>
            <b/>
            <sz val="9"/>
            <color indexed="81"/>
            <rFont val="Tahoma"/>
            <family val="2"/>
          </rPr>
          <t xml:space="preserve">
</t>
        </r>
        <r>
          <rPr>
            <sz val="9"/>
            <color indexed="81"/>
            <rFont val="Tahoma"/>
            <family val="2"/>
          </rPr>
          <t xml:space="preserve">
</t>
        </r>
      </text>
    </comment>
    <comment ref="AR62" authorId="0" shapeId="0" xr:uid="{00000000-0006-0000-0300-000019000000}">
      <text>
        <r>
          <rPr>
            <b/>
            <u/>
            <sz val="14"/>
            <color indexed="81"/>
            <rFont val="Calibri"/>
            <family val="2"/>
          </rPr>
          <t>Variable Monthly Costs</t>
        </r>
        <r>
          <rPr>
            <sz val="9"/>
            <color indexed="81"/>
            <rFont val="Tahoma"/>
            <family val="2"/>
          </rPr>
          <t xml:space="preserve">
Also known as a burn rate: this is your monthly cost to own and maintain the property.
When you are setting your list price, or negotiating your sale and possession date, take into account your burn rate.  Consider if it is more profitable to sell at a lower amount, but get a quicker sale, versus the risk of owning a project longer, even if you project a higher sale price.</t>
        </r>
      </text>
    </comment>
    <comment ref="H68" authorId="0" shapeId="0" xr:uid="{00000000-0006-0000-0300-00001A000000}">
      <text>
        <r>
          <rPr>
            <b/>
            <u/>
            <sz val="14"/>
            <color indexed="81"/>
            <rFont val="Calibri"/>
            <family val="2"/>
          </rPr>
          <t>Operating Costs</t>
        </r>
        <r>
          <rPr>
            <sz val="9"/>
            <color indexed="81"/>
            <rFont val="Tahoma"/>
            <family val="2"/>
          </rPr>
          <t xml:space="preserve">
This is the monthly Operating Costs (section D above), multiplied by the number of months for your renovation and sale, plus or minus one month.
</t>
        </r>
      </text>
    </comment>
    <comment ref="M68" authorId="0" shapeId="0" xr:uid="{00000000-0006-0000-0300-00001B000000}">
      <text>
        <r>
          <rPr>
            <b/>
            <u/>
            <sz val="14"/>
            <color indexed="81"/>
            <rFont val="Calibri"/>
            <family val="2"/>
          </rPr>
          <t>Financing Cost</t>
        </r>
        <r>
          <rPr>
            <sz val="9"/>
            <color indexed="81"/>
            <rFont val="Tahoma"/>
            <family val="2"/>
          </rPr>
          <t xml:space="preserve">
These are your total financing costs including fees and monthly interest.  This includes the number of months you expect to own the property for, plus or minus one month.</t>
        </r>
      </text>
    </comment>
    <comment ref="AQ70" authorId="0" shapeId="0" xr:uid="{00000000-0006-0000-0300-00001C000000}">
      <text>
        <r>
          <rPr>
            <b/>
            <u/>
            <sz val="14"/>
            <color indexed="81"/>
            <rFont val="Calibri"/>
            <family val="2"/>
          </rPr>
          <t>Profit</t>
        </r>
        <r>
          <rPr>
            <b/>
            <sz val="9"/>
            <color indexed="81"/>
            <rFont val="Tahoma"/>
            <family val="2"/>
          </rPr>
          <t xml:space="preserve">
</t>
        </r>
        <r>
          <rPr>
            <sz val="9"/>
            <color indexed="81"/>
            <rFont val="Tahoma"/>
            <family val="2"/>
          </rPr>
          <t xml:space="preserve">
Assuming you own the property one more month than planned.</t>
        </r>
      </text>
    </comment>
    <comment ref="AQ72" authorId="0" shapeId="0" xr:uid="{00000000-0006-0000-0300-00001D000000}">
      <text>
        <r>
          <rPr>
            <b/>
            <u/>
            <sz val="14"/>
            <color indexed="81"/>
            <rFont val="Calibri"/>
            <family val="2"/>
          </rPr>
          <t>Profit</t>
        </r>
        <r>
          <rPr>
            <b/>
            <sz val="9"/>
            <color indexed="81"/>
            <rFont val="Tahoma"/>
            <family val="2"/>
          </rPr>
          <t xml:space="preserve">
</t>
        </r>
        <r>
          <rPr>
            <sz val="9"/>
            <color indexed="81"/>
            <rFont val="Tahoma"/>
            <family val="2"/>
          </rPr>
          <t>Assuming you own the property one less month than planned.</t>
        </r>
      </text>
    </comment>
  </commentList>
</comments>
</file>

<file path=xl/sharedStrings.xml><?xml version="1.0" encoding="utf-8"?>
<sst xmlns="http://schemas.openxmlformats.org/spreadsheetml/2006/main" count="387" uniqueCount="223">
  <si>
    <t>Total</t>
  </si>
  <si>
    <t>Monthly</t>
  </si>
  <si>
    <t>Maximum Purchase Price</t>
  </si>
  <si>
    <t>Financing</t>
  </si>
  <si>
    <t>Profit</t>
  </si>
  <si>
    <t>Calvert Home Mortgage Investment Corporation</t>
  </si>
  <si>
    <t>Flip Analyzer Spreadsheet Instructions</t>
  </si>
  <si>
    <t>COMPANY INFORMATION</t>
  </si>
  <si>
    <t>A</t>
  </si>
  <si>
    <t>PROPERTY INFORMATION</t>
  </si>
  <si>
    <t>B</t>
  </si>
  <si>
    <t>PURCHASE COSTS</t>
  </si>
  <si>
    <t>C</t>
  </si>
  <si>
    <t>OPERATING COSTS</t>
  </si>
  <si>
    <t>D</t>
  </si>
  <si>
    <t>SELLING COSTS</t>
  </si>
  <si>
    <t>E</t>
  </si>
  <si>
    <t>F</t>
  </si>
  <si>
    <t>RENOVATION SCHEDULE</t>
  </si>
  <si>
    <t>G</t>
  </si>
  <si>
    <t>TOTAL PROJECT COST SUMMARY</t>
  </si>
  <si>
    <t>This section totals all of the costs based on the information you have provided.</t>
  </si>
  <si>
    <r>
      <t xml:space="preserve">Total costs from </t>
    </r>
    <r>
      <rPr>
        <b/>
        <sz val="11"/>
        <color indexed="8"/>
        <rFont val="Calibri"/>
        <family val="2"/>
      </rPr>
      <t>Section B</t>
    </r>
    <r>
      <rPr>
        <sz val="11"/>
        <color theme="1"/>
        <rFont val="Calibri"/>
        <family val="2"/>
        <scheme val="minor"/>
      </rPr>
      <t>.</t>
    </r>
  </si>
  <si>
    <t>Total Operating Costs:</t>
  </si>
  <si>
    <t>Total Financing Costs:</t>
  </si>
  <si>
    <t>Renovation Costs:</t>
  </si>
  <si>
    <t>Total Costs:</t>
  </si>
  <si>
    <t>This is the sum of all of the costs listed above.</t>
  </si>
  <si>
    <t>FLIP ANALYSIS SUMMARY</t>
  </si>
  <si>
    <t>This is a calculation of the sale of the property based on the After Repaired Value (ARV) less the Purchase Price of the property and the associated costs based on the timeline provided.</t>
  </si>
  <si>
    <t>Total Cash Needed:</t>
  </si>
  <si>
    <t>This is the amount of cash that is required to purchase, finance, renovate, maintain, and sell the property.</t>
  </si>
  <si>
    <t>Return on Cash Invested:</t>
  </si>
  <si>
    <t>Based on the amount of cash that is required, this is the return you are receiving on your investment.</t>
  </si>
  <si>
    <t>Return on Cash Invested Annualized:</t>
  </si>
  <si>
    <t>This is the annualized return on your investment.</t>
  </si>
  <si>
    <t>Ratio of Cost to ARV:</t>
  </si>
  <si>
    <t>This is a good check and balance for you to analyze and consider, and a good tool to compare one investment property to another. A good rule of thumb is to stay below 60%.</t>
  </si>
  <si>
    <t>Company Name:</t>
  </si>
  <si>
    <t>Project Name:</t>
  </si>
  <si>
    <t>First Name:</t>
  </si>
  <si>
    <t>Street:</t>
  </si>
  <si>
    <t>Last Name:</t>
  </si>
  <si>
    <t>City:</t>
  </si>
  <si>
    <t>Province:</t>
  </si>
  <si>
    <t>Postal Code:</t>
  </si>
  <si>
    <t>Property Type:</t>
  </si>
  <si>
    <t>Phone:</t>
  </si>
  <si>
    <t>Fax:</t>
  </si>
  <si>
    <t>Email:</t>
  </si>
  <si>
    <t>Website:</t>
  </si>
  <si>
    <t>Purchase Date:</t>
  </si>
  <si>
    <t>One-Time</t>
  </si>
  <si>
    <t>% of Total</t>
  </si>
  <si>
    <t>Legal Costs:</t>
  </si>
  <si>
    <t>Electrical:</t>
  </si>
  <si>
    <t>Real Estate Agent Fee:</t>
  </si>
  <si>
    <t>Gas:</t>
  </si>
  <si>
    <t>Title Insurance:</t>
  </si>
  <si>
    <t>Water/Sewer:</t>
  </si>
  <si>
    <t>Title Search:</t>
  </si>
  <si>
    <t>Alarm System:</t>
  </si>
  <si>
    <t>Appraisal Fee:</t>
  </si>
  <si>
    <t>Lawn Care/Snow Removal:</t>
  </si>
  <si>
    <t>R.P.R./Title insurance:</t>
  </si>
  <si>
    <t>Inspection Fee:</t>
  </si>
  <si>
    <t>Insurance:</t>
  </si>
  <si>
    <t>2nd Appraisal:</t>
  </si>
  <si>
    <t>Transfer Tax:</t>
  </si>
  <si>
    <t>Property Taxes:</t>
  </si>
  <si>
    <t>Other:</t>
  </si>
  <si>
    <t>Property Tax Adjustments:</t>
  </si>
  <si>
    <t>Condo Fees:</t>
  </si>
  <si>
    <t>Total Purchase Costs:</t>
  </si>
  <si>
    <t>Total Selling Costs:</t>
  </si>
  <si>
    <t>PROPERTY TYPE</t>
  </si>
  <si>
    <t>UNIT TYPE</t>
  </si>
  <si>
    <t>Bungalow</t>
  </si>
  <si>
    <t>1 Bedroom</t>
  </si>
  <si>
    <t>Two-story</t>
  </si>
  <si>
    <t>2 Bedroom</t>
  </si>
  <si>
    <t>3-Level Split</t>
  </si>
  <si>
    <t>3 Bedroom</t>
  </si>
  <si>
    <t>4-Level Split</t>
  </si>
  <si>
    <t>4 Bedroom</t>
  </si>
  <si>
    <t>Apartment Condo</t>
  </si>
  <si>
    <t>Apartment Building</t>
  </si>
  <si>
    <t>Acerage</t>
  </si>
  <si>
    <t>Farm</t>
  </si>
  <si>
    <t>Serviced Land</t>
  </si>
  <si>
    <t>Raw Land</t>
  </si>
  <si>
    <t>Commercial Condo</t>
  </si>
  <si>
    <t>Commercial Building</t>
  </si>
  <si>
    <t>Warehouse</t>
  </si>
  <si>
    <r>
      <rPr>
        <sz val="9"/>
        <color indexed="63"/>
        <rFont val="Calibri"/>
        <family val="2"/>
      </rPr>
      <t>Number of Months</t>
    </r>
    <r>
      <rPr>
        <b/>
        <sz val="11"/>
        <color indexed="63"/>
        <rFont val="Calibri"/>
        <family val="2"/>
      </rPr>
      <t xml:space="preserve">
</t>
    </r>
    <r>
      <rPr>
        <b/>
        <sz val="12"/>
        <color indexed="63"/>
        <rFont val="Calibri"/>
        <family val="2"/>
      </rPr>
      <t xml:space="preserve"> to Renovate:</t>
    </r>
  </si>
  <si>
    <r>
      <rPr>
        <sz val="9"/>
        <color indexed="63"/>
        <rFont val="Calibri"/>
        <family val="2"/>
      </rPr>
      <t>Number of Months</t>
    </r>
    <r>
      <rPr>
        <b/>
        <sz val="11"/>
        <color indexed="63"/>
        <rFont val="Calibri"/>
        <family val="2"/>
      </rPr>
      <t xml:space="preserve">
</t>
    </r>
    <r>
      <rPr>
        <b/>
        <sz val="12"/>
        <color indexed="63"/>
        <rFont val="Calibri"/>
        <family val="2"/>
      </rPr>
      <t xml:space="preserve"> to Sell:</t>
    </r>
  </si>
  <si>
    <t>Total Months:</t>
  </si>
  <si>
    <t>Renovation Budget:</t>
  </si>
  <si>
    <t>RENOVATION BUDGET</t>
  </si>
  <si>
    <t>Project total</t>
  </si>
  <si>
    <t>FINANCING COSTS</t>
  </si>
  <si>
    <t>Financing Fees:</t>
  </si>
  <si>
    <t>Notes:</t>
  </si>
  <si>
    <t>Desired Profit:</t>
  </si>
  <si>
    <t>% Fee:</t>
  </si>
  <si>
    <t>Interest Rate (simple):</t>
  </si>
  <si>
    <t>Interest cost /day</t>
  </si>
  <si>
    <t xml:space="preserve">F </t>
  </si>
  <si>
    <r>
      <t xml:space="preserve">Return on Cash Invested:
</t>
    </r>
    <r>
      <rPr>
        <sz val="10"/>
        <color indexed="63"/>
        <rFont val="Calibri"/>
        <family val="2"/>
      </rPr>
      <t>(Annualized)</t>
    </r>
  </si>
  <si>
    <t>Ratio of Costs to ARV:</t>
  </si>
  <si>
    <t>Total Cost Bar Chart</t>
  </si>
  <si>
    <t>Operating</t>
  </si>
  <si>
    <t>Purchase</t>
  </si>
  <si>
    <t>Selling</t>
  </si>
  <si>
    <t>Renovations</t>
  </si>
  <si>
    <t>Maximum</t>
  </si>
  <si>
    <t>Purchase Price</t>
  </si>
  <si>
    <t>H</t>
  </si>
  <si>
    <t>I</t>
  </si>
  <si>
    <t>FLIP ANALYSIS</t>
  </si>
  <si>
    <t>FLIP SUMMARY</t>
  </si>
  <si>
    <t>Operating Cost</t>
  </si>
  <si>
    <t>Financing Cost</t>
  </si>
  <si>
    <t>Total Cost</t>
  </si>
  <si>
    <t>One additional month</t>
  </si>
  <si>
    <t>One less month</t>
  </si>
  <si>
    <t>What if project takes….</t>
  </si>
  <si>
    <t>ROI</t>
  </si>
  <si>
    <t>Total Cash Needed</t>
  </si>
  <si>
    <t>(Annualized)</t>
  </si>
  <si>
    <t>Ratio of Costs to ARV</t>
  </si>
  <si>
    <t>Flip Analyzer Spreadsheet (Profit Focused)</t>
  </si>
  <si>
    <t>Legal Fees:</t>
  </si>
  <si>
    <t>Profit Focused</t>
  </si>
  <si>
    <t>Sales Price</t>
  </si>
  <si>
    <t>Purpose</t>
  </si>
  <si>
    <t>The Purpose of this spreadshee is to assist real estate investors in evaluating the flipping of real estate.</t>
  </si>
  <si>
    <t>There are two spreadsheet tabs to assist you in your analysis</t>
  </si>
  <si>
    <t>Flip - Profit</t>
  </si>
  <si>
    <t>Flip - Sales Price</t>
  </si>
  <si>
    <t>Total Purchasing Costs:</t>
  </si>
  <si>
    <r>
      <t xml:space="preserve">Total costs from </t>
    </r>
    <r>
      <rPr>
        <b/>
        <sz val="11"/>
        <color indexed="8"/>
        <rFont val="Calibri"/>
        <family val="2"/>
      </rPr>
      <t>Section C</t>
    </r>
    <r>
      <rPr>
        <sz val="11"/>
        <color theme="1"/>
        <rFont val="Calibri"/>
        <family val="2"/>
        <scheme val="minor"/>
      </rPr>
      <t>.</t>
    </r>
  </si>
  <si>
    <r>
      <t xml:space="preserve">Total costs from </t>
    </r>
    <r>
      <rPr>
        <b/>
        <sz val="11"/>
        <color indexed="8"/>
        <rFont val="Calibri"/>
        <family val="2"/>
      </rPr>
      <t>Section D</t>
    </r>
    <r>
      <rPr>
        <sz val="11"/>
        <color theme="1"/>
        <rFont val="Calibri"/>
        <family val="2"/>
        <scheme val="minor"/>
      </rPr>
      <t xml:space="preserve">, multiplied by the Renovation Schedule from </t>
    </r>
    <r>
      <rPr>
        <b/>
        <sz val="11"/>
        <color indexed="8"/>
        <rFont val="Calibri"/>
        <family val="2"/>
      </rPr>
      <t>Section E</t>
    </r>
    <r>
      <rPr>
        <sz val="11"/>
        <color theme="1"/>
        <rFont val="Calibri"/>
        <family val="2"/>
        <scheme val="minor"/>
      </rPr>
      <t>.</t>
    </r>
  </si>
  <si>
    <r>
      <t xml:space="preserve">Total monthly costs from </t>
    </r>
    <r>
      <rPr>
        <b/>
        <sz val="11"/>
        <color indexed="8"/>
        <rFont val="Calibri"/>
        <family val="2"/>
      </rPr>
      <t>Section F</t>
    </r>
    <r>
      <rPr>
        <sz val="11"/>
        <color theme="1"/>
        <rFont val="Calibri"/>
        <family val="2"/>
        <scheme val="minor"/>
      </rPr>
      <t xml:space="preserve"> associated with financing all the debt that was used to purchase the property, multiplied by Renovation Schedule from </t>
    </r>
    <r>
      <rPr>
        <b/>
        <sz val="11"/>
        <color indexed="8"/>
        <rFont val="Calibri"/>
        <family val="2"/>
      </rPr>
      <t>Section E</t>
    </r>
    <r>
      <rPr>
        <sz val="11"/>
        <color theme="1"/>
        <rFont val="Calibri"/>
        <family val="2"/>
        <scheme val="minor"/>
      </rPr>
      <t>.</t>
    </r>
  </si>
  <si>
    <r>
      <t xml:space="preserve">The total estimated costs from </t>
    </r>
    <r>
      <rPr>
        <b/>
        <sz val="11"/>
        <color indexed="8"/>
        <rFont val="Calibri"/>
        <family val="2"/>
      </rPr>
      <t>Section E</t>
    </r>
    <r>
      <rPr>
        <sz val="11"/>
        <color theme="1"/>
        <rFont val="Calibri"/>
        <family val="2"/>
        <scheme val="minor"/>
      </rPr>
      <t>.</t>
    </r>
  </si>
  <si>
    <t>Maximum Purchase Price:</t>
  </si>
  <si>
    <t>This is the maximum price you can pay for a property to achieve the desired Profit selected in Section F.</t>
  </si>
  <si>
    <t>Profit:</t>
  </si>
  <si>
    <t>Down Payment:</t>
  </si>
  <si>
    <r>
      <rPr>
        <b/>
        <sz val="11"/>
        <color indexed="9"/>
        <rFont val="Arial Rounded MT Bold"/>
        <family val="2"/>
      </rPr>
      <t>Instructions</t>
    </r>
    <r>
      <rPr>
        <sz val="11"/>
        <color indexed="9"/>
        <rFont val="Arial Rounded MT Bold"/>
        <family val="2"/>
      </rPr>
      <t>: First enter the "After Repair Value" then complete only the orange shaded fields with your information.</t>
    </r>
  </si>
  <si>
    <r>
      <rPr>
        <b/>
        <sz val="11"/>
        <color indexed="9"/>
        <rFont val="Arial Rounded MT Bold"/>
        <family val="2"/>
      </rPr>
      <t>Instructions</t>
    </r>
    <r>
      <rPr>
        <sz val="11"/>
        <color indexed="9"/>
        <rFont val="Arial Rounded MT Bold"/>
        <family val="2"/>
      </rPr>
      <t>: First enter the 'Desired Profit' amount, then complete only the orange shaded fields with your information.</t>
    </r>
  </si>
  <si>
    <t>Real Estate Agent Discount:</t>
  </si>
  <si>
    <t>Net Mortgage:</t>
  </si>
  <si>
    <t>Interest Costs /month:</t>
  </si>
  <si>
    <t>Interest Costs /day:</t>
  </si>
  <si>
    <t>Total Interest Costs:</t>
  </si>
  <si>
    <t>After Repaired Value (ARV):</t>
  </si>
  <si>
    <t>Variable Monthly Costs:</t>
  </si>
  <si>
    <t>© 2015 Calvert Home Mortgage Investment Corporation. All rights reserved.</t>
  </si>
  <si>
    <t>This section is for you to enter in your personal contact information if you decide to share this document with other real estate investors, joint venture partners, lenders, or family members. It will make it easy to reference who you are, and your full contact information.</t>
  </si>
  <si>
    <t>We recommend that you contact numerous lawyers to find the best rate available.  Some charge more, and others charge less, for the same services.</t>
  </si>
  <si>
    <t>There are a number of costs associated with selling a property. These costs are listed in this section and include a number of spaces to customize any additional costs.</t>
  </si>
  <si>
    <t>Land Transfer Tax:</t>
  </si>
  <si>
    <t>In this section you will estimate the time that it will take to renovate the property and the time it will take to sell the property. You will also need to estimate the costs associated with renovating the property to achieve a realistic After-Repaired Value.</t>
  </si>
  <si>
    <t>We recommend that you estimate conservatively your renovation timeline, allowing for a few extra weeks to cover project delays and work on unforseen items.  Also, consider the time of year your renovation will take place, and account for holiday time which may affect you and your contractor.</t>
  </si>
  <si>
    <t>Consider in your selling timeframe the time it will take the market and attract a buyer, negotiate with your buyer(s), and then some time waiting for the possession to take place.</t>
  </si>
  <si>
    <t>We recommend that in total, you plan for a five month flip, and that you set a goal to complete in 3 months or less.  The scope of your renovation and the current market conditions should be taken into account in this goal setting and planning exercise.</t>
  </si>
  <si>
    <t>Flip Analyzer Spreadsheet (Sales Price Focused)</t>
  </si>
  <si>
    <t>Purchase Price:</t>
  </si>
  <si>
    <t>Doing Business with Calvert Home Mortgage</t>
  </si>
  <si>
    <t>Calvert Home Mortgage's approval philosophy is simple: if you are likely to be profitable, we are likely to approve your flip.</t>
  </si>
  <si>
    <t>Here is what we look for:</t>
  </si>
  <si>
    <t>2. We consider your profitability by valuing the property as if it is completed with your planned renovations.  We ask you for your renovation budget, and description of renovations to help us value the property, and confirm your profitability.</t>
  </si>
  <si>
    <t>1. Profitability is our first requirement: will you make money?</t>
  </si>
  <si>
    <t>3. We ask for a minimum of $10,000 down payment, and our financing will not exceed 80% of the after-repaired value.  We  may ask for higher down payments in some limited circumstances.</t>
  </si>
  <si>
    <t>4. Your renovation costs are your responsibility to cover.  In cases where renovations costs are very high, we may consider a draw mortgage, or you may request us to review a second mortgage, equity take out on other property.  Call us for more details.</t>
  </si>
  <si>
    <t>5. Monthly, interest only payments are required while you own the home.</t>
  </si>
  <si>
    <t>On the first flip you do with Calvert Home Mortgage, we will require you to complete an application form. Contact us at 1-888-752-4642 or www.chmic.ca.</t>
  </si>
  <si>
    <t>On all flips, we require the following:</t>
  </si>
  <si>
    <t>A. purchase agreement</t>
  </si>
  <si>
    <t>B. renovation budget and description</t>
  </si>
  <si>
    <t>We sincerely hope this tool will help you find profitable flips.  When you do, we'd be excited to help you.</t>
  </si>
  <si>
    <t>This spreadsheet assumes you know what profit you would like to make and calculates the MAXIMUM Purchase price for the property.  Your profitability is based on a few assumptions in order to calculate your costs. Items you need to assume include: your purchase price, down payment and mortgage you wish to borrow.</t>
  </si>
  <si>
    <t>This spreadsheet assumes you know what your purchase and sale prices are and it calculates the profit.</t>
  </si>
  <si>
    <t>Complete this section with all the relevant address and purchase information about the property being analyzed.</t>
  </si>
  <si>
    <t>There are a number of costs associated with buying a property. We have listed typical costs that results from a purchase. Take some time to consider the cost for each of the items listed.</t>
  </si>
  <si>
    <t>The Realtor® fees are calculated based on commission of 7% of the first $100,000 and 3% of the balance of the selling price, plus GST.  If you have been able to negotiate a discount on this amount, then enter the amount of the discount in the "Agent Fee discount" line. Example: you only end up paying a buyer's Realtor® fee, or you find a private buyer on your own before completion.  We always recommend that you account for full Realtor® commissions to sell the property.  If you are fortunate enough to sell without a Realtor®, then your savings are a bonus, increasing your returns.</t>
  </si>
  <si>
    <t>There are a number of costs associated with owning the property.  In this case it accounts for all costs during the time it takes to renovate and sell the property. They are calculated on a monthly basis to provide an accurate estimate as to the carrying/holding costs that will result from owning the property.</t>
  </si>
  <si>
    <t>This section provides an analysis of the project and assumes one of two situations. Either the property took an additional month to rennovate or sell or it took one less month to renovate and sell. This provides you with some sensitivity analysis to understand the time cost of month.</t>
  </si>
  <si>
    <t xml:space="preserve">A Deal may or may not be approved based off this. We cannot understand your end vision without all of the details. List every single thing you’ll be doing. More detail = better!  </t>
  </si>
  <si>
    <t>Items</t>
  </si>
  <si>
    <t>Cost</t>
  </si>
  <si>
    <t>Summary of Renovations (Update all line items)</t>
  </si>
  <si>
    <t>Electrical</t>
  </si>
  <si>
    <t xml:space="preserve"> </t>
  </si>
  <si>
    <t>Subtotal</t>
  </si>
  <si>
    <t>Unexpected Costs (add 30% estimated)</t>
  </si>
  <si>
    <t>Total Costs with Unexpected Costs</t>
  </si>
  <si>
    <t>Bathroom</t>
  </si>
  <si>
    <t>HVAC</t>
  </si>
  <si>
    <t>Framing</t>
  </si>
  <si>
    <t>Drywall</t>
  </si>
  <si>
    <t>Applicances (Fridge, Stove)</t>
  </si>
  <si>
    <t>Paint (Entire interior)</t>
  </si>
  <si>
    <t>Dump</t>
  </si>
  <si>
    <t>Basement</t>
  </si>
  <si>
    <t>New paint throughout the whole house</t>
  </si>
  <si>
    <t>Main Bathroom</t>
  </si>
  <si>
    <t>Flooring</t>
  </si>
  <si>
    <t>New luxury vinyl plan throughout the whole house</t>
  </si>
  <si>
    <t>Dishwasher, fridge, sink, washer, dryer</t>
  </si>
  <si>
    <t>New drywall in basement and new paint in basement</t>
  </si>
  <si>
    <t>New Bathroom in basement</t>
  </si>
  <si>
    <t xml:space="preserve">New vanity, shower, shelving </t>
  </si>
  <si>
    <t>New Furnace</t>
  </si>
  <si>
    <t>New furnace</t>
  </si>
  <si>
    <t>New vanity, shelving</t>
  </si>
  <si>
    <t xml:space="preserve">Kitchen </t>
  </si>
  <si>
    <t>New Ikea cabinets (market average), counter tops, shelving</t>
  </si>
  <si>
    <t>Interest Rate:</t>
  </si>
  <si>
    <t>Minimum Down Payment against Purchase Price</t>
  </si>
  <si>
    <t>$ Min to Reach Rate</t>
  </si>
  <si>
    <t>This section determines the financing cost of purchasing the property.  Issues to be aware of: Calvert Home Mortgage charges 17.49% simple interest, with no prepayment penalty if you put the minimum down of $10,000 on your profitable flip.  You may be able to attract a lower mortgage rate if you are able, and choose, to invest a greater down payment, such as 20% of your purchase price. Contact Calvert Home Mortgage to discuss your particular situation.  Consider volume: if you have excess cash to invest in a larger down payment, you will decrease your total costs; however if you have other opportunities to flip a greater number of homes by saving your capital and flipping more in the year, your total profit may be bigger, but putting less money 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</si>
</sst>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6" formatCode="&quot;$&quot;#,##0;[Red]\-&quot;$&quot;#,##0"/>
    <numFmt numFmtId="8" formatCode="&quot;$&quot;#,##0.00;[Red]\-&quot;$&quot;#,##0.00"/>
    <numFmt numFmtId="44" formatCode="_-&quot;$&quot;* #,##0.00_-;\-&quot;$&quot;* #,##0.00_-;_-&quot;$&quot;* &quot;-&quot;??_-;_-@_-"/>
    <numFmt numFmtId="43" formatCode="_-* #,##0.00_-;\-* #,##0.00_-;_-* &quot;-&quot;??_-;_-@_-"/>
    <numFmt numFmtId="164" formatCode="&quot;$&quot;#,##0.00"/>
    <numFmt numFmtId="165" formatCode="[$-1009]mmmm\ d\,\ yyyy;@"/>
    <numFmt numFmtId="166" formatCode="General&quot; months&quot;"/>
    <numFmt numFmtId="167" formatCode="_-&quot;$&quot;* #,##0_-;\-&quot;$&quot;* #,##0_-;_-&quot;$&quot;* &quot;-&quot;??_-;_-@_-"/>
    <numFmt numFmtId="168" formatCode="_-* #,##0_-;\-* #,##0_-;_-* &quot;-&quot;??_-;_-@"/>
    <numFmt numFmtId="169" formatCode="0.000"/>
    <numFmt numFmtId="170" formatCode="_-* #,##0_-;\-* #,##0_-;_-* &quot;-&quot;??_-;_-@_-"/>
  </numFmts>
  <fonts count="57" x14ac:knownFonts="1">
    <font>
      <sz val="11"/>
      <color theme="1"/>
      <name val="Calibri"/>
      <family val="2"/>
      <scheme val="minor"/>
    </font>
    <font>
      <b/>
      <sz val="11"/>
      <color indexed="8"/>
      <name val="Calibri"/>
      <family val="2"/>
    </font>
    <font>
      <b/>
      <sz val="11"/>
      <color indexed="63"/>
      <name val="Calibri"/>
      <family val="2"/>
    </font>
    <font>
      <sz val="11"/>
      <color indexed="9"/>
      <name val="Arial Rounded MT Bold"/>
      <family val="2"/>
    </font>
    <font>
      <b/>
      <sz val="11"/>
      <color indexed="9"/>
      <name val="Arial Rounded MT Bold"/>
      <family val="2"/>
    </font>
    <font>
      <sz val="9"/>
      <color indexed="63"/>
      <name val="Calibri"/>
      <family val="2"/>
    </font>
    <font>
      <b/>
      <sz val="12"/>
      <color indexed="63"/>
      <name val="Calibri"/>
      <family val="2"/>
    </font>
    <font>
      <sz val="10"/>
      <color indexed="63"/>
      <name val="Calibri"/>
      <family val="2"/>
    </font>
    <font>
      <sz val="9"/>
      <color indexed="81"/>
      <name val="Tahoma"/>
      <family val="2"/>
    </font>
    <font>
      <b/>
      <sz val="9"/>
      <color indexed="81"/>
      <name val="Tahoma"/>
      <family val="2"/>
    </font>
    <font>
      <b/>
      <u/>
      <sz val="14"/>
      <color indexed="81"/>
      <name val="Calibri"/>
      <family val="2"/>
    </font>
    <font>
      <u/>
      <sz val="9"/>
      <color indexed="81"/>
      <name val="Tahoma"/>
      <family val="2"/>
    </font>
    <font>
      <b/>
      <u/>
      <sz val="9"/>
      <color indexed="81"/>
      <name val="Tahoma"/>
      <family val="2"/>
    </font>
    <font>
      <b/>
      <sz val="14"/>
      <color indexed="81"/>
      <name val="Calibri"/>
      <family val="2"/>
    </font>
    <font>
      <sz val="11"/>
      <color theme="0"/>
      <name val="Calibri"/>
      <family val="2"/>
      <scheme val="minor"/>
    </font>
    <font>
      <b/>
      <sz val="11"/>
      <color theme="0"/>
      <name val="Calibri"/>
      <family val="2"/>
      <scheme val="minor"/>
    </font>
    <font>
      <b/>
      <sz val="11"/>
      <color theme="1"/>
      <name val="Calibri"/>
      <family val="2"/>
      <scheme val="minor"/>
    </font>
    <font>
      <b/>
      <sz val="14"/>
      <color theme="1" tint="0.14999847407452621"/>
      <name val="Calibri"/>
      <family val="2"/>
      <scheme val="minor"/>
    </font>
    <font>
      <i/>
      <sz val="11"/>
      <color theme="1"/>
      <name val="Calibri"/>
      <family val="2"/>
      <scheme val="minor"/>
    </font>
    <font>
      <b/>
      <sz val="14"/>
      <color theme="1"/>
      <name val="Calibri"/>
      <family val="2"/>
      <scheme val="minor"/>
    </font>
    <font>
      <b/>
      <sz val="14"/>
      <color theme="0"/>
      <name val="Calibri"/>
      <family val="2"/>
      <scheme val="minor"/>
    </font>
    <font>
      <sz val="16"/>
      <color rgb="FF005596"/>
      <name val="Arial Black"/>
      <family val="2"/>
    </font>
    <font>
      <sz val="11"/>
      <color theme="1" tint="0.14999847407452621"/>
      <name val="Calibri"/>
      <family val="2"/>
      <scheme val="minor"/>
    </font>
    <font>
      <sz val="11"/>
      <color theme="1" tint="0.249977111117893"/>
      <name val="Calibri"/>
      <family val="2"/>
      <scheme val="minor"/>
    </font>
    <font>
      <sz val="9"/>
      <color theme="1"/>
      <name val="Calibri"/>
      <family val="2"/>
      <scheme val="minor"/>
    </font>
    <font>
      <b/>
      <sz val="11"/>
      <color rgb="FF00B050"/>
      <name val="Calibri"/>
      <family val="2"/>
      <scheme val="minor"/>
    </font>
    <font>
      <b/>
      <sz val="12"/>
      <color theme="1" tint="0.14999847407452621"/>
      <name val="Calibri"/>
      <family val="2"/>
      <scheme val="minor"/>
    </font>
    <font>
      <b/>
      <sz val="11"/>
      <color theme="1" tint="0.249977111117893"/>
      <name val="Calibri"/>
      <family val="2"/>
      <scheme val="minor"/>
    </font>
    <font>
      <sz val="12"/>
      <color theme="1"/>
      <name val="Calibri"/>
      <family val="2"/>
      <scheme val="minor"/>
    </font>
    <font>
      <sz val="14"/>
      <color theme="1" tint="0.249977111117893"/>
      <name val="Calibri"/>
      <family val="2"/>
      <scheme val="minor"/>
    </font>
    <font>
      <b/>
      <sz val="12"/>
      <color theme="1" tint="0.249977111117893"/>
      <name val="Calibri"/>
      <family val="2"/>
      <scheme val="minor"/>
    </font>
    <font>
      <sz val="12"/>
      <color theme="1" tint="0.249977111117893"/>
      <name val="Calibri"/>
      <family val="2"/>
      <scheme val="minor"/>
    </font>
    <font>
      <b/>
      <sz val="14"/>
      <color rgb="FF00B050"/>
      <name val="Calibri"/>
      <family val="2"/>
      <scheme val="minor"/>
    </font>
    <font>
      <sz val="14"/>
      <color rgb="FF00B050"/>
      <name val="Calibri"/>
      <family val="2"/>
      <scheme val="minor"/>
    </font>
    <font>
      <b/>
      <sz val="18"/>
      <color rgb="FF00B050"/>
      <name val="Calibri"/>
      <family val="2"/>
      <scheme val="minor"/>
    </font>
    <font>
      <sz val="11"/>
      <color rgb="FF00B050"/>
      <name val="Calibri"/>
      <family val="2"/>
      <scheme val="minor"/>
    </font>
    <font>
      <b/>
      <sz val="14"/>
      <color theme="3"/>
      <name val="Calibri"/>
      <family val="2"/>
      <scheme val="minor"/>
    </font>
    <font>
      <b/>
      <sz val="14"/>
      <color theme="1" tint="0.249977111117893"/>
      <name val="Calibri"/>
      <family val="2"/>
      <scheme val="minor"/>
    </font>
    <font>
      <b/>
      <sz val="12"/>
      <color theme="1"/>
      <name val="Calibri"/>
      <family val="2"/>
      <scheme val="minor"/>
    </font>
    <font>
      <sz val="11"/>
      <color theme="0"/>
      <name val="Arial Rounded MT Bold"/>
      <family val="2"/>
    </font>
    <font>
      <sz val="11"/>
      <color theme="5"/>
      <name val="Calibri"/>
      <family val="2"/>
      <scheme val="minor"/>
    </font>
    <font>
      <sz val="12"/>
      <color theme="1" tint="0.14999847407452621"/>
      <name val="Calibri"/>
      <family val="2"/>
      <scheme val="minor"/>
    </font>
    <font>
      <sz val="18"/>
      <color rgb="FF005596"/>
      <name val="Arial Black"/>
      <family val="2"/>
    </font>
    <font>
      <sz val="18"/>
      <color theme="1"/>
      <name val="Calibri"/>
      <family val="2"/>
      <scheme val="minor"/>
    </font>
    <font>
      <i/>
      <u/>
      <sz val="11"/>
      <color theme="1" tint="0.14999847407452621"/>
      <name val="Calibri"/>
      <family val="2"/>
      <scheme val="minor"/>
    </font>
    <font>
      <b/>
      <sz val="9"/>
      <color rgb="FF00B050"/>
      <name val="Calibri"/>
      <family val="2"/>
      <scheme val="minor"/>
    </font>
    <font>
      <sz val="11"/>
      <color theme="1"/>
      <name val="Calibri"/>
      <family val="2"/>
      <scheme val="minor"/>
    </font>
    <font>
      <sz val="18"/>
      <color theme="3"/>
      <name val="Cambria"/>
      <family val="2"/>
      <scheme val="major"/>
    </font>
    <font>
      <b/>
      <sz val="11"/>
      <color theme="3"/>
      <name val="Calibri"/>
      <family val="2"/>
      <scheme val="minor"/>
    </font>
    <font>
      <sz val="20"/>
      <color rgb="FFFF0000"/>
      <name val="Cambria"/>
      <family val="1"/>
      <scheme val="major"/>
    </font>
    <font>
      <b/>
      <sz val="16"/>
      <color theme="0"/>
      <name val="Calibri"/>
      <family val="2"/>
      <scheme val="minor"/>
    </font>
    <font>
      <sz val="16"/>
      <color theme="0"/>
      <name val="Calibri"/>
      <family val="2"/>
      <scheme val="minor"/>
    </font>
    <font>
      <b/>
      <sz val="22"/>
      <color theme="1"/>
      <name val="Calibri"/>
      <family val="2"/>
      <scheme val="minor"/>
    </font>
    <font>
      <b/>
      <sz val="20"/>
      <color theme="1"/>
      <name val="Calibri"/>
      <family val="2"/>
      <scheme val="minor"/>
    </font>
    <font>
      <sz val="11"/>
      <color theme="1"/>
      <name val="Calibri"/>
      <family val="2"/>
    </font>
    <font>
      <b/>
      <sz val="11"/>
      <color theme="0" tint="-4.9989318521683403E-2"/>
      <name val="Calibri"/>
      <family val="2"/>
      <scheme val="minor"/>
    </font>
    <font>
      <b/>
      <sz val="1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rgb="FF005596"/>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24994659260841701"/>
        <bgColor indexed="64"/>
      </patternFill>
    </fill>
    <fill>
      <patternFill patternType="solid">
        <fgColor rgb="FFFFEEDD"/>
        <bgColor indexed="64"/>
      </patternFill>
    </fill>
    <fill>
      <patternFill patternType="solid">
        <fgColor theme="6" tint="0.79998168889431442"/>
        <bgColor indexed="64"/>
      </patternFill>
    </fill>
    <fill>
      <patternFill patternType="solid">
        <fgColor rgb="FFFFFF00"/>
        <bgColor indexed="64"/>
      </patternFill>
    </fill>
    <fill>
      <patternFill patternType="solid">
        <fgColor theme="3"/>
        <bgColor indexed="64"/>
      </patternFill>
    </fill>
    <fill>
      <patternFill patternType="solid">
        <fgColor theme="0"/>
        <bgColor theme="6" tint="0.79998168889431442"/>
      </patternFill>
    </fill>
    <fill>
      <patternFill patternType="solid">
        <fgColor theme="4" tint="-0.249977111117893"/>
        <bgColor indexed="64"/>
      </patternFill>
    </fill>
    <fill>
      <patternFill patternType="solid">
        <fgColor theme="0" tint="-0.14999847407452621"/>
        <bgColor indexed="64"/>
      </patternFill>
    </fill>
  </fills>
  <borders count="18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4"/>
      </top>
      <bottom style="double">
        <color theme="4"/>
      </bottom>
      <diagonal/>
    </border>
    <border>
      <left/>
      <right/>
      <top/>
      <bottom style="medium">
        <color rgb="FF005596"/>
      </bottom>
      <diagonal/>
    </border>
    <border>
      <left/>
      <right/>
      <top style="medium">
        <color theme="1" tint="0.499984740745262"/>
      </top>
      <bottom/>
      <diagonal/>
    </border>
    <border>
      <left/>
      <right/>
      <top/>
      <bottom style="medium">
        <color theme="1" tint="0.499984740745262"/>
      </bottom>
      <diagonal/>
    </border>
    <border>
      <left style="thin">
        <color theme="1" tint="0.499984740745262"/>
      </left>
      <right/>
      <top style="medium">
        <color theme="1" tint="0.499984740745262"/>
      </top>
      <bottom/>
      <diagonal/>
    </border>
    <border>
      <left style="thin">
        <color theme="1" tint="0.499984740745262"/>
      </left>
      <right/>
      <top/>
      <bottom/>
      <diagonal/>
    </border>
    <border>
      <left style="thin">
        <color theme="1" tint="0.499984740745262"/>
      </left>
      <right/>
      <top/>
      <bottom style="medium">
        <color theme="1" tint="0.499984740745262"/>
      </bottom>
      <diagonal/>
    </border>
    <border>
      <left/>
      <right style="medium">
        <color theme="1" tint="0.499984740745262"/>
      </right>
      <top style="medium">
        <color theme="1" tint="0.499984740745262"/>
      </top>
      <bottom/>
      <diagonal/>
    </border>
    <border>
      <left/>
      <right style="medium">
        <color theme="1" tint="0.499984740745262"/>
      </right>
      <top/>
      <bottom/>
      <diagonal/>
    </border>
    <border>
      <left/>
      <right style="medium">
        <color theme="1" tint="0.499984740745262"/>
      </right>
      <top/>
      <bottom style="medium">
        <color theme="1" tint="0.499984740745262"/>
      </bottom>
      <diagonal/>
    </border>
    <border>
      <left/>
      <right/>
      <top/>
      <bottom style="thin">
        <color theme="1" tint="0.499984740745262"/>
      </bottom>
      <diagonal/>
    </border>
    <border>
      <left/>
      <right style="medium">
        <color theme="1" tint="0.499984740745262"/>
      </right>
      <top/>
      <bottom style="thin">
        <color theme="1" tint="0.499984740745262"/>
      </bottom>
      <diagonal/>
    </border>
    <border>
      <left/>
      <right/>
      <top style="thin">
        <color theme="1" tint="0.499984740745262"/>
      </top>
      <bottom/>
      <diagonal/>
    </border>
    <border>
      <left/>
      <right style="medium">
        <color theme="1" tint="0.499984740745262"/>
      </right>
      <top style="thin">
        <color theme="1" tint="0.499984740745262"/>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thin">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style="thin">
        <color theme="1" tint="0.499984740745262"/>
      </right>
      <top/>
      <bottom style="medium">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style="medium">
        <color theme="1" tint="0.499984740745262"/>
      </bottom>
      <diagonal/>
    </border>
    <border>
      <left style="thin">
        <color theme="0" tint="-0.14996795556505021"/>
      </left>
      <right/>
      <top/>
      <bottom/>
      <diagonal/>
    </border>
    <border>
      <left style="thin">
        <color theme="0" tint="-0.14996795556505021"/>
      </left>
      <right/>
      <top/>
      <bottom style="medium">
        <color theme="1" tint="0.499984740745262"/>
      </bottom>
      <diagonal/>
    </border>
    <border>
      <left/>
      <right style="thin">
        <color theme="0" tint="-0.14996795556505021"/>
      </right>
      <top/>
      <bottom/>
      <diagonal/>
    </border>
    <border>
      <left/>
      <right/>
      <top/>
      <bottom style="thin">
        <color theme="0" tint="-0.14996795556505021"/>
      </bottom>
      <diagonal/>
    </border>
    <border>
      <left style="dashed">
        <color theme="1" tint="0.499984740745262"/>
      </left>
      <right/>
      <top style="dashed">
        <color theme="1" tint="0.499984740745262"/>
      </top>
      <bottom style="thin">
        <color theme="0" tint="-0.14996795556505021"/>
      </bottom>
      <diagonal/>
    </border>
    <border>
      <left/>
      <right/>
      <top style="dashed">
        <color theme="1" tint="0.499984740745262"/>
      </top>
      <bottom style="thin">
        <color theme="0" tint="-0.14996795556505021"/>
      </bottom>
      <diagonal/>
    </border>
    <border>
      <left/>
      <right style="thin">
        <color theme="0" tint="-0.14996795556505021"/>
      </right>
      <top style="dashed">
        <color theme="1" tint="0.499984740745262"/>
      </top>
      <bottom style="thin">
        <color theme="0" tint="-0.14996795556505021"/>
      </bottom>
      <diagonal/>
    </border>
    <border>
      <left/>
      <right style="thin">
        <color theme="1" tint="0.499984740745262"/>
      </right>
      <top style="medium">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0" tint="-0.14996795556505021"/>
      </left>
      <right/>
      <top/>
      <bottom style="thin">
        <color theme="0" tint="-0.14993743705557422"/>
      </bottom>
      <diagonal/>
    </border>
    <border>
      <left/>
      <right/>
      <top/>
      <bottom style="thin">
        <color theme="0" tint="-0.14993743705557422"/>
      </bottom>
      <diagonal/>
    </border>
    <border>
      <left/>
      <right style="medium">
        <color theme="1" tint="0.499984740745262"/>
      </right>
      <top/>
      <bottom style="thin">
        <color theme="0" tint="-0.14993743705557422"/>
      </bottom>
      <diagonal/>
    </border>
    <border>
      <left style="thin">
        <color theme="0" tint="-0.14996795556505021"/>
      </left>
      <right/>
      <top style="thin">
        <color theme="0" tint="-0.14993743705557422"/>
      </top>
      <bottom/>
      <diagonal/>
    </border>
    <border>
      <left/>
      <right/>
      <top style="thin">
        <color theme="0" tint="-0.14993743705557422"/>
      </top>
      <bottom/>
      <diagonal/>
    </border>
    <border>
      <left/>
      <right style="medium">
        <color theme="1" tint="0.499984740745262"/>
      </right>
      <top style="thin">
        <color theme="0" tint="-0.14993743705557422"/>
      </top>
      <bottom/>
      <diagonal/>
    </border>
    <border>
      <left style="medium">
        <color theme="1" tint="0.499984740745262"/>
      </left>
      <right/>
      <top/>
      <bottom/>
      <diagonal/>
    </border>
    <border>
      <left style="medium">
        <color theme="1" tint="0.499984740745262"/>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right style="thin">
        <color theme="0" tint="-0.14996795556505021"/>
      </right>
      <top/>
      <bottom style="medium">
        <color theme="1" tint="0.499984740745262"/>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theme="1" tint="0.499984740745262"/>
      </right>
      <top style="thin">
        <color theme="0" tint="-0.14996795556505021"/>
      </top>
      <bottom style="thin">
        <color theme="0" tint="-0.14996795556505021"/>
      </bottom>
      <diagonal/>
    </border>
    <border>
      <left style="medium">
        <color theme="1" tint="0.499984740745262"/>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1" tint="0.499984740745262"/>
      </right>
      <top style="thin">
        <color theme="0" tint="-0.14996795556505021"/>
      </top>
      <bottom/>
      <diagonal/>
    </border>
    <border>
      <left style="thin">
        <color theme="1" tint="0.49998474074526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medium">
        <color theme="1" tint="0.499984740745262"/>
      </right>
      <top style="thin">
        <color theme="0" tint="-0.14990691854609822"/>
      </top>
      <bottom style="thin">
        <color theme="0" tint="-0.14990691854609822"/>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top style="medium">
        <color theme="1" tint="0.499984740745262"/>
      </top>
      <bottom/>
      <diagonal/>
    </border>
    <border>
      <left style="medium">
        <color rgb="FF00B050"/>
      </left>
      <right/>
      <top/>
      <bottom style="medium">
        <color theme="1" tint="0.499984740745262"/>
      </bottom>
      <diagonal/>
    </border>
    <border>
      <left style="thin">
        <color theme="1" tint="0.499984740745262"/>
      </left>
      <right/>
      <top style="thin">
        <color theme="0" tint="-0.14996795556505021"/>
      </top>
      <bottom style="thin">
        <color theme="1" tint="0.499984740745262"/>
      </bottom>
      <diagonal/>
    </border>
    <border>
      <left/>
      <right/>
      <top style="thin">
        <color theme="0" tint="-0.14996795556505021"/>
      </top>
      <bottom style="thin">
        <color theme="1" tint="0.499984740745262"/>
      </bottom>
      <diagonal/>
    </border>
    <border>
      <left/>
      <right style="thin">
        <color theme="1" tint="0.499984740745262"/>
      </right>
      <top style="thin">
        <color theme="0" tint="-0.14996795556505021"/>
      </top>
      <bottom style="thin">
        <color theme="1" tint="0.499984740745262"/>
      </bottom>
      <diagonal/>
    </border>
    <border>
      <left style="thin">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style="medium">
        <color theme="1" tint="0.499984740745262"/>
      </left>
      <right/>
      <top/>
      <bottom style="thin">
        <color theme="1" tint="0.499984740745262"/>
      </bottom>
      <diagonal/>
    </border>
    <border>
      <left style="medium">
        <color rgb="FF00B050"/>
      </left>
      <right/>
      <top style="medium">
        <color rgb="FF00B050"/>
      </top>
      <bottom/>
      <diagonal/>
    </border>
    <border>
      <left/>
      <right/>
      <top style="medium">
        <color rgb="FF00B050"/>
      </top>
      <bottom/>
      <diagonal/>
    </border>
    <border>
      <left style="medium">
        <color rgb="FF00B050"/>
      </left>
      <right/>
      <top/>
      <bottom style="medium">
        <color rgb="FF00B050"/>
      </bottom>
      <diagonal/>
    </border>
    <border>
      <left/>
      <right/>
      <top/>
      <bottom style="medium">
        <color rgb="FF00B050"/>
      </bottom>
      <diagonal/>
    </border>
    <border>
      <left style="medium">
        <color theme="1" tint="0.499984740745262"/>
      </left>
      <right/>
      <top/>
      <bottom style="thin">
        <color theme="0" tint="-0.14996795556505021"/>
      </bottom>
      <diagonal/>
    </border>
    <border>
      <left/>
      <right style="thin">
        <color theme="0" tint="-0.14996795556505021"/>
      </right>
      <top/>
      <bottom style="thin">
        <color theme="0" tint="-0.14996795556505021"/>
      </bottom>
      <diagonal/>
    </border>
    <border>
      <left/>
      <right style="medium">
        <color rgb="FF00B050"/>
      </right>
      <top style="medium">
        <color rgb="FF00B050"/>
      </top>
      <bottom/>
      <diagonal/>
    </border>
    <border>
      <left/>
      <right style="medium">
        <color rgb="FF00B050"/>
      </right>
      <top/>
      <bottom style="medium">
        <color rgb="FF00B050"/>
      </bottom>
      <diagonal/>
    </border>
    <border>
      <left style="medium">
        <color theme="1" tint="0.499984740745262"/>
      </left>
      <right style="thin">
        <color theme="0" tint="-0.14996795556505021"/>
      </right>
      <top style="thin">
        <color theme="1" tint="0.499984740745262"/>
      </top>
      <bottom style="medium">
        <color theme="1" tint="0.499984740745262"/>
      </bottom>
      <diagonal/>
    </border>
    <border>
      <left style="thin">
        <color theme="0" tint="-0.14996795556505021"/>
      </left>
      <right style="thin">
        <color theme="0" tint="-0.14996795556505021"/>
      </right>
      <top style="thin">
        <color theme="1" tint="0.499984740745262"/>
      </top>
      <bottom style="medium">
        <color theme="1" tint="0.499984740745262"/>
      </bottom>
      <diagonal/>
    </border>
    <border>
      <left style="thin">
        <color theme="0" tint="-0.14996795556505021"/>
      </left>
      <right style="thin">
        <color theme="1" tint="0.499984740745262"/>
      </right>
      <top style="thin">
        <color theme="1" tint="0.499984740745262"/>
      </top>
      <bottom style="medium">
        <color theme="1" tint="0.499984740745262"/>
      </bottom>
      <diagonal/>
    </border>
    <border>
      <left style="medium">
        <color theme="1" tint="0.499984740745262"/>
      </left>
      <right style="thin">
        <color theme="0" tint="-0.14996795556505021"/>
      </right>
      <top style="medium">
        <color theme="0" tint="-0.14996795556505021"/>
      </top>
      <bottom style="thin">
        <color theme="1" tint="0.499984740745262"/>
      </bottom>
      <diagonal/>
    </border>
    <border>
      <left style="thin">
        <color theme="0" tint="-0.14996795556505021"/>
      </left>
      <right style="thin">
        <color theme="0" tint="-0.14996795556505021"/>
      </right>
      <top style="medium">
        <color theme="0" tint="-0.14996795556505021"/>
      </top>
      <bottom style="thin">
        <color theme="1" tint="0.499984740745262"/>
      </bottom>
      <diagonal/>
    </border>
    <border>
      <left style="thin">
        <color theme="0" tint="-0.14996795556505021"/>
      </left>
      <right style="thin">
        <color theme="1" tint="0.499984740745262"/>
      </right>
      <top style="medium">
        <color theme="0" tint="-0.14996795556505021"/>
      </top>
      <bottom style="thin">
        <color theme="1" tint="0.499984740745262"/>
      </bottom>
      <diagonal/>
    </border>
    <border>
      <left style="medium">
        <color theme="1" tint="0.499984740745262"/>
      </left>
      <right style="thin">
        <color theme="0" tint="-0.14996795556505021"/>
      </right>
      <top/>
      <bottom style="thin">
        <color theme="1" tint="0.499984740745262"/>
      </bottom>
      <diagonal/>
    </border>
    <border>
      <left style="thin">
        <color theme="0" tint="-0.14996795556505021"/>
      </left>
      <right style="thin">
        <color theme="0" tint="-0.14996795556505021"/>
      </right>
      <top/>
      <bottom style="thin">
        <color theme="1" tint="0.499984740745262"/>
      </bottom>
      <diagonal/>
    </border>
    <border>
      <left style="thin">
        <color theme="0" tint="-0.14996795556505021"/>
      </left>
      <right style="thin">
        <color theme="1" tint="0.499984740745262"/>
      </right>
      <top/>
      <bottom style="thin">
        <color theme="1" tint="0.499984740745262"/>
      </bottom>
      <diagonal/>
    </border>
    <border>
      <left style="medium">
        <color theme="1" tint="0.499984740745262"/>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thin">
        <color theme="1" tint="0.499984740745262"/>
      </right>
      <top/>
      <bottom/>
      <diagonal/>
    </border>
    <border>
      <left style="thin">
        <color theme="0" tint="-0.14996795556505021"/>
      </left>
      <right style="medium">
        <color theme="1" tint="0.499984740745262"/>
      </right>
      <top/>
      <bottom/>
      <diagonal/>
    </border>
    <border>
      <left style="medium">
        <color theme="1" tint="0.499984740745262"/>
      </left>
      <right style="medium">
        <color theme="1" tint="0.499984740745262"/>
      </right>
      <top/>
      <bottom/>
      <diagonal/>
    </border>
    <border>
      <left/>
      <right style="thin">
        <color theme="0" tint="-0.14996795556505021"/>
      </right>
      <top style="thin">
        <color theme="1" tint="0.499984740745262"/>
      </top>
      <bottom style="medium">
        <color theme="1" tint="0.499984740745262"/>
      </bottom>
      <diagonal/>
    </border>
    <border>
      <left style="thin">
        <color theme="0" tint="-0.14996795556505021"/>
      </left>
      <right style="medium">
        <color theme="1" tint="0.499984740745262"/>
      </right>
      <top style="thin">
        <color theme="1" tint="0.499984740745262"/>
      </top>
      <bottom style="medium">
        <color theme="1" tint="0.499984740745262"/>
      </bottom>
      <diagonal/>
    </border>
    <border>
      <left/>
      <right style="thin">
        <color theme="0" tint="-0.24994659260841701"/>
      </right>
      <top style="medium">
        <color theme="1" tint="0.499984740745262"/>
      </top>
      <bottom/>
      <diagonal/>
    </border>
    <border>
      <left style="medium">
        <color theme="1" tint="0.499984740745262"/>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medium">
        <color theme="1" tint="0.499984740745262"/>
      </top>
      <bottom/>
      <diagonal/>
    </border>
    <border>
      <left style="thin">
        <color theme="0" tint="-0.24994659260841701"/>
      </left>
      <right/>
      <top/>
      <bottom style="thin">
        <color theme="0" tint="-0.24994659260841701"/>
      </bottom>
      <diagonal/>
    </border>
    <border>
      <left/>
      <right style="medium">
        <color theme="1" tint="0.499984740745262"/>
      </right>
      <top/>
      <bottom style="thin">
        <color theme="0" tint="-0.24994659260841701"/>
      </bottom>
      <diagonal/>
    </border>
    <border>
      <left style="medium">
        <color theme="1" tint="0.499984740745262"/>
      </left>
      <right style="thin">
        <color theme="0" tint="-0.14996795556505021"/>
      </right>
      <top/>
      <bottom style="medium">
        <color theme="1" tint="0.499984740745262"/>
      </bottom>
      <diagonal/>
    </border>
    <border>
      <left style="thin">
        <color theme="0" tint="-0.14996795556505021"/>
      </left>
      <right style="thin">
        <color theme="0" tint="-0.14996795556505021"/>
      </right>
      <top/>
      <bottom style="medium">
        <color theme="1" tint="0.499984740745262"/>
      </bottom>
      <diagonal/>
    </border>
    <border>
      <left style="thin">
        <color theme="1" tint="0.499984740745262"/>
      </left>
      <right style="thin">
        <color theme="0" tint="-0.14996795556505021"/>
      </right>
      <top style="thin">
        <color theme="1" tint="0.499984740745262"/>
      </top>
      <bottom style="medium">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theme="1" tint="0.499984740745262"/>
      </left>
      <right/>
      <top style="thin">
        <color theme="1" tint="0.499984740745262"/>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medium">
        <color theme="1" tint="0.499984740745262"/>
      </right>
      <top style="thin">
        <color theme="0" tint="-0.24994659260841701"/>
      </top>
      <bottom/>
      <diagonal/>
    </border>
    <border>
      <left style="thin">
        <color theme="0" tint="-0.24994659260841701"/>
      </left>
      <right/>
      <top/>
      <bottom style="medium">
        <color theme="1" tint="0.499984740745262"/>
      </bottom>
      <diagonal/>
    </border>
    <border>
      <left style="medium">
        <color theme="1" tint="0.499984740745262"/>
      </left>
      <right/>
      <top style="thin">
        <color theme="1" tint="0.499984740745262"/>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style="thin">
        <color theme="0" tint="-0.24994659260841701"/>
      </left>
      <right/>
      <top/>
      <bottom/>
      <diagonal/>
    </border>
    <border>
      <left/>
      <right style="thin">
        <color theme="1" tint="0.499984740745262"/>
      </right>
      <top/>
      <bottom/>
      <diagonal/>
    </border>
    <border>
      <left style="medium">
        <color theme="1" tint="0.499984740745262"/>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1" tint="0.499984740745262"/>
      </bottom>
      <diagonal/>
    </border>
    <border>
      <left/>
      <right/>
      <top style="dashed">
        <color theme="1" tint="0.499984740745262"/>
      </top>
      <bottom style="thin">
        <color theme="1" tint="0.499984740745262"/>
      </bottom>
      <diagonal/>
    </border>
    <border>
      <left/>
      <right style="medium">
        <color theme="1" tint="0.499984740745262"/>
      </right>
      <top style="dashed">
        <color theme="1" tint="0.499984740745262"/>
      </top>
      <bottom style="thin">
        <color theme="1" tint="0.499984740745262"/>
      </bottom>
      <diagonal/>
    </border>
    <border>
      <left style="thin">
        <color theme="1" tint="0.499984740745262"/>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dashed">
        <color theme="0" tint="-0.14996795556505021"/>
      </left>
      <right/>
      <top style="thin">
        <color theme="0" tint="-0.14993743705557422"/>
      </top>
      <bottom style="thin">
        <color theme="1" tint="0.499984740745262"/>
      </bottom>
      <diagonal/>
    </border>
    <border>
      <left/>
      <right/>
      <top style="thin">
        <color theme="0" tint="-0.14993743705557422"/>
      </top>
      <bottom style="thin">
        <color theme="1" tint="0.499984740745262"/>
      </bottom>
      <diagonal/>
    </border>
    <border>
      <left/>
      <right style="medium">
        <color theme="1" tint="0.499984740745262"/>
      </right>
      <top style="thin">
        <color theme="0" tint="-0.14993743705557422"/>
      </top>
      <bottom style="thin">
        <color theme="1" tint="0.499984740745262"/>
      </bottom>
      <diagonal/>
    </border>
    <border>
      <left style="dashed">
        <color theme="0" tint="-0.14996795556505021"/>
      </left>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dashed">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medium">
        <color theme="1" tint="0.499984740745262"/>
      </right>
      <top style="thin">
        <color theme="0" tint="-0.14993743705557422"/>
      </top>
      <bottom style="thin">
        <color theme="0" tint="-0.14993743705557422"/>
      </bottom>
      <diagonal/>
    </border>
    <border>
      <left style="thin">
        <color theme="1" tint="0.499984740745262"/>
      </left>
      <right/>
      <top style="thin">
        <color theme="1" tint="0.499984740745262"/>
      </top>
      <bottom style="thin">
        <color theme="0" tint="-0.14996795556505021"/>
      </bottom>
      <diagonal/>
    </border>
    <border>
      <left/>
      <right/>
      <top style="thin">
        <color theme="1" tint="0.499984740745262"/>
      </top>
      <bottom style="thin">
        <color theme="0" tint="-0.14996795556505021"/>
      </bottom>
      <diagonal/>
    </border>
    <border>
      <left/>
      <right style="thin">
        <color theme="1" tint="0.499984740745262"/>
      </right>
      <top style="thin">
        <color theme="1" tint="0.499984740745262"/>
      </top>
      <bottom style="thin">
        <color theme="0" tint="-0.14996795556505021"/>
      </bottom>
      <diagonal/>
    </border>
    <border>
      <left/>
      <right style="thin">
        <color theme="1" tint="0.499984740745262"/>
      </right>
      <top style="thin">
        <color theme="0" tint="-0.14996795556505021"/>
      </top>
      <bottom style="thin">
        <color theme="0" tint="-0.14996795556505021"/>
      </bottom>
      <diagonal/>
    </border>
    <border>
      <left style="thin">
        <color theme="1" tint="0.499984740745262"/>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theme="1" tint="0.499984740745262"/>
      </right>
      <top/>
      <bottom style="thin">
        <color theme="0" tint="-0.14996795556505021"/>
      </bottom>
      <diagonal/>
    </border>
    <border>
      <left style="medium">
        <color theme="5"/>
      </left>
      <right style="thin">
        <color theme="0" tint="-0.14996795556505021"/>
      </right>
      <top style="medium">
        <color theme="5"/>
      </top>
      <bottom style="medium">
        <color theme="5"/>
      </bottom>
      <diagonal/>
    </border>
    <border>
      <left style="thin">
        <color theme="0" tint="-0.14996795556505021"/>
      </left>
      <right style="thin">
        <color theme="0" tint="-0.14996795556505021"/>
      </right>
      <top style="medium">
        <color theme="5"/>
      </top>
      <bottom style="medium">
        <color theme="5"/>
      </bottom>
      <diagonal/>
    </border>
    <border>
      <left style="thin">
        <color theme="0" tint="-0.14996795556505021"/>
      </left>
      <right style="medium">
        <color theme="5"/>
      </right>
      <top style="medium">
        <color theme="5"/>
      </top>
      <bottom style="medium">
        <color theme="5"/>
      </bottom>
      <diagonal/>
    </border>
    <border>
      <left style="thin">
        <color theme="1" tint="0.499984740745262"/>
      </left>
      <right style="thin">
        <color theme="0" tint="-0.14996795556505021"/>
      </right>
      <top style="thin">
        <color theme="0" tint="-0.14996795556505021"/>
      </top>
      <bottom style="thin">
        <color theme="0" tint="-0.14996795556505021"/>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dashed">
        <color theme="0" tint="-0.14996795556505021"/>
      </left>
      <right/>
      <top style="medium">
        <color theme="1" tint="0.499984740745262"/>
      </top>
      <bottom style="thin">
        <color theme="1" tint="0.499984740745262"/>
      </bottom>
      <diagonal/>
    </border>
    <border>
      <left style="dashed">
        <color theme="0" tint="-0.14996795556505021"/>
      </left>
      <right/>
      <top style="thin">
        <color theme="1" tint="0.499984740745262"/>
      </top>
      <bottom style="thin">
        <color theme="0" tint="-0.14993743705557422"/>
      </bottom>
      <diagonal/>
    </border>
    <border>
      <left/>
      <right/>
      <top style="thin">
        <color theme="1" tint="0.499984740745262"/>
      </top>
      <bottom style="thin">
        <color theme="0" tint="-0.14993743705557422"/>
      </bottom>
      <diagonal/>
    </border>
    <border>
      <left/>
      <right style="medium">
        <color theme="1" tint="0.499984740745262"/>
      </right>
      <top style="thin">
        <color theme="1" tint="0.499984740745262"/>
      </top>
      <bottom style="thin">
        <color theme="0" tint="-0.14993743705557422"/>
      </bottom>
      <diagonal/>
    </border>
    <border>
      <left style="thin">
        <color theme="1" tint="0.499984740745262"/>
      </left>
      <right/>
      <top style="thin">
        <color theme="1" tint="0.499984740745262"/>
      </top>
      <bottom style="thin">
        <color theme="0" tint="-0.14990691854609822"/>
      </bottom>
      <diagonal/>
    </border>
    <border>
      <left/>
      <right/>
      <top style="thin">
        <color theme="1" tint="0.499984740745262"/>
      </top>
      <bottom style="thin">
        <color theme="0" tint="-0.14990691854609822"/>
      </bottom>
      <diagonal/>
    </border>
    <border>
      <left/>
      <right style="medium">
        <color theme="1" tint="0.499984740745262"/>
      </right>
      <top style="thin">
        <color theme="1" tint="0.499984740745262"/>
      </top>
      <bottom style="thin">
        <color theme="0" tint="-0.14990691854609822"/>
      </bottom>
      <diagonal/>
    </border>
    <border>
      <left style="thin">
        <color theme="1" tint="0.499984740745262"/>
      </left>
      <right style="medium">
        <color theme="1" tint="0.499984740745262"/>
      </right>
      <top style="medium">
        <color theme="1" tint="0.499984740745262"/>
      </top>
      <bottom/>
      <diagonal/>
    </border>
    <border>
      <left style="thin">
        <color theme="1" tint="0.499984740745262"/>
      </left>
      <right style="medium">
        <color theme="1" tint="0.499984740745262"/>
      </right>
      <top/>
      <bottom style="medium">
        <color theme="1" tint="0.499984740745262"/>
      </bottom>
      <diagonal/>
    </border>
    <border>
      <left/>
      <right style="medium">
        <color theme="1" tint="0.499984740745262"/>
      </right>
      <top style="thin">
        <color theme="0" tint="-0.14996795556505021"/>
      </top>
      <bottom style="thin">
        <color theme="0" tint="-0.14996795556505021"/>
      </bottom>
      <diagonal/>
    </border>
    <border>
      <left style="thin">
        <color theme="1" tint="0.499984740745262"/>
      </left>
      <right/>
      <top style="thin">
        <color theme="0" tint="-0.14996795556505021"/>
      </top>
      <bottom/>
      <diagonal/>
    </border>
    <border>
      <left/>
      <right style="medium">
        <color theme="1" tint="0.499984740745262"/>
      </right>
      <top style="thin">
        <color theme="0" tint="-0.14996795556505021"/>
      </top>
      <bottom/>
      <diagonal/>
    </border>
    <border>
      <left/>
      <right style="thin">
        <color theme="1" tint="0.499984740745262"/>
      </right>
      <top/>
      <bottom style="medium">
        <color theme="1" tint="0.499984740745262"/>
      </bottom>
      <diagonal/>
    </border>
    <border>
      <left style="thin">
        <color theme="1" tint="0.499984740745262"/>
      </left>
      <right/>
      <top style="thin">
        <color theme="0" tint="-0.14996795556505021"/>
      </top>
      <bottom style="medium">
        <color theme="1" tint="0.499984740745262"/>
      </bottom>
      <diagonal/>
    </border>
    <border>
      <left/>
      <right/>
      <top style="thin">
        <color theme="0" tint="-0.14996795556505021"/>
      </top>
      <bottom style="medium">
        <color theme="1" tint="0.499984740745262"/>
      </bottom>
      <diagonal/>
    </border>
    <border>
      <left/>
      <right style="thin">
        <color theme="1" tint="0.499984740745262"/>
      </right>
      <top style="thin">
        <color theme="0" tint="-0.14996795556505021"/>
      </top>
      <bottom style="medium">
        <color theme="1" tint="0.499984740745262"/>
      </bottom>
      <diagonal/>
    </border>
    <border>
      <left/>
      <right style="medium">
        <color theme="1" tint="0.499984740745262"/>
      </right>
      <top style="thin">
        <color theme="0" tint="-0.14996795556505021"/>
      </top>
      <bottom style="medium">
        <color theme="1" tint="0.499984740745262"/>
      </bottom>
      <diagonal/>
    </border>
    <border>
      <left style="medium">
        <color theme="1" tint="0.499984740745262"/>
      </left>
      <right/>
      <top style="medium">
        <color rgb="FF005596"/>
      </top>
      <bottom/>
      <diagonal/>
    </border>
    <border>
      <left/>
      <right/>
      <top style="medium">
        <color rgb="FF005596"/>
      </top>
      <bottom/>
      <diagonal/>
    </border>
    <border>
      <left/>
      <right style="medium">
        <color theme="1" tint="0.499984740745262"/>
      </right>
      <top style="medium">
        <color rgb="FF005596"/>
      </top>
      <bottom/>
      <diagonal/>
    </border>
    <border>
      <left/>
      <right style="thin">
        <color theme="1" tint="0.499984740745262"/>
      </right>
      <top style="medium">
        <color rgb="FF005596"/>
      </top>
      <bottom/>
      <diagonal/>
    </border>
    <border>
      <left style="thin">
        <color theme="1" tint="0.499984740745262"/>
      </left>
      <right/>
      <top style="medium">
        <color rgb="FF005596"/>
      </top>
      <bottom/>
      <diagonal/>
    </border>
    <border>
      <left style="thin">
        <color theme="1" tint="0.499984740745262"/>
      </left>
      <right/>
      <top style="medium">
        <color theme="1" tint="0.499984740745262"/>
      </top>
      <bottom style="thin">
        <color theme="0" tint="-0.14996795556505021"/>
      </bottom>
      <diagonal/>
    </border>
    <border>
      <left/>
      <right/>
      <top style="medium">
        <color theme="1" tint="0.499984740745262"/>
      </top>
      <bottom style="thin">
        <color theme="0" tint="-0.14996795556505021"/>
      </bottom>
      <diagonal/>
    </border>
    <border>
      <left/>
      <right style="medium">
        <color theme="1" tint="0.499984740745262"/>
      </right>
      <top style="medium">
        <color theme="1" tint="0.499984740745262"/>
      </top>
      <bottom style="thin">
        <color theme="0" tint="-0.14996795556505021"/>
      </bottom>
      <diagonal/>
    </border>
    <border>
      <left style="thin">
        <color theme="1" tint="0.499984740745262"/>
      </left>
      <right style="thin">
        <color theme="0" tint="-0.14996795556505021"/>
      </right>
      <top/>
      <bottom style="thin">
        <color theme="0" tint="-0.14996795556505021"/>
      </bottom>
      <diagonal/>
    </border>
    <border>
      <left style="thin">
        <color theme="6" tint="0.39994506668294322"/>
      </left>
      <right style="thin">
        <color theme="6" tint="0.39994506668294322"/>
      </right>
      <top style="thin">
        <color theme="6" tint="0.39994506668294322"/>
      </top>
      <bottom style="thin">
        <color theme="6" tint="0.39994506668294322"/>
      </bottom>
      <diagonal/>
    </border>
    <border>
      <left style="thin">
        <color theme="6" tint="0.39997558519241921"/>
      </left>
      <right/>
      <top/>
      <bottom/>
      <diagonal/>
    </border>
    <border>
      <left style="thin">
        <color theme="6" tint="0.39994506668294322"/>
      </left>
      <right/>
      <top style="thin">
        <color theme="6" tint="0.39994506668294322"/>
      </top>
      <bottom style="thin">
        <color theme="6" tint="0.3999450666829432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8">
    <xf numFmtId="0" fontId="0" fillId="0" borderId="0"/>
    <xf numFmtId="0" fontId="16" fillId="0" borderId="7" applyNumberFormat="0" applyFill="0" applyAlignment="0" applyProtection="0"/>
    <xf numFmtId="44" fontId="46" fillId="0" borderId="0" applyFon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16" fillId="0" borderId="178">
      <alignment horizontal="left" wrapText="1"/>
    </xf>
    <xf numFmtId="9" fontId="46" fillId="0" borderId="0" applyFont="0" applyFill="0" applyBorder="0" applyAlignment="0" applyProtection="0"/>
    <xf numFmtId="43" fontId="46" fillId="0" borderId="0" applyFont="0" applyFill="0" applyBorder="0" applyAlignment="0" applyProtection="0"/>
  </cellStyleXfs>
  <cellXfs count="564">
    <xf numFmtId="0" fontId="0" fillId="0" borderId="0" xfId="0"/>
    <xf numFmtId="0" fontId="0" fillId="2" borderId="0" xfId="0" applyFill="1"/>
    <xf numFmtId="0" fontId="0" fillId="2" borderId="8" xfId="0" applyFill="1" applyBorder="1"/>
    <xf numFmtId="0" fontId="0" fillId="2" borderId="0" xfId="0" applyFill="1" applyAlignment="1">
      <alignment horizontal="left"/>
    </xf>
    <xf numFmtId="0" fontId="17" fillId="2" borderId="0" xfId="0" applyFont="1" applyFill="1" applyAlignment="1">
      <alignment horizontal="center" vertical="center" wrapText="1"/>
    </xf>
    <xf numFmtId="0" fontId="18" fillId="2" borderId="0" xfId="0" applyFont="1" applyFill="1" applyAlignment="1">
      <alignment horizontal="left" vertical="top" wrapText="1"/>
    </xf>
    <xf numFmtId="0" fontId="18" fillId="2" borderId="0" xfId="0" applyFont="1" applyFill="1" applyAlignment="1">
      <alignment horizontal="left"/>
    </xf>
    <xf numFmtId="0" fontId="0" fillId="2" borderId="0" xfId="0" applyFill="1" applyAlignment="1">
      <alignment vertical="top" wrapText="1"/>
    </xf>
    <xf numFmtId="0" fontId="18" fillId="2" borderId="0" xfId="0" applyFont="1" applyFill="1" applyAlignment="1">
      <alignment vertical="top"/>
    </xf>
    <xf numFmtId="0" fontId="18" fillId="2" borderId="0" xfId="0" applyFont="1" applyFill="1" applyAlignment="1">
      <alignment vertical="top" wrapText="1"/>
    </xf>
    <xf numFmtId="0" fontId="0" fillId="2" borderId="0" xfId="0" applyFill="1" applyAlignment="1">
      <alignment vertical="center"/>
    </xf>
    <xf numFmtId="0" fontId="19" fillId="2" borderId="0" xfId="0" applyFont="1" applyFill="1" applyAlignment="1">
      <alignment vertical="center"/>
    </xf>
    <xf numFmtId="0" fontId="16" fillId="0" borderId="0" xfId="0" applyFont="1" applyAlignment="1">
      <alignment vertical="center"/>
    </xf>
    <xf numFmtId="0" fontId="16" fillId="0" borderId="0" xfId="0" applyFont="1"/>
    <xf numFmtId="0" fontId="0" fillId="0" borderId="0" xfId="0" applyAlignment="1">
      <alignment vertical="center"/>
    </xf>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0" fillId="2" borderId="14" xfId="0" applyFill="1" applyBorder="1"/>
    <xf numFmtId="0" fontId="0" fillId="2" borderId="15" xfId="0" applyFill="1" applyBorder="1"/>
    <xf numFmtId="0" fontId="0" fillId="2" borderId="16" xfId="0" applyFill="1" applyBorder="1"/>
    <xf numFmtId="0" fontId="0" fillId="3" borderId="9" xfId="0" applyFill="1" applyBorder="1"/>
    <xf numFmtId="0" fontId="0" fillId="3" borderId="14" xfId="0" applyFill="1" applyBorder="1"/>
    <xf numFmtId="0" fontId="0" fillId="3" borderId="17" xfId="0" applyFill="1" applyBorder="1"/>
    <xf numFmtId="0" fontId="0" fillId="3" borderId="18" xfId="0" applyFill="1" applyBorder="1"/>
    <xf numFmtId="0" fontId="0" fillId="3" borderId="19" xfId="0" applyFill="1" applyBorder="1"/>
    <xf numFmtId="0" fontId="0" fillId="3" borderId="20" xfId="0" applyFill="1" applyBorder="1"/>
    <xf numFmtId="0" fontId="0" fillId="3" borderId="0" xfId="0" applyFill="1"/>
    <xf numFmtId="0" fontId="0" fillId="3" borderId="15" xfId="0" applyFill="1" applyBorder="1"/>
    <xf numFmtId="0" fontId="0" fillId="3" borderId="10" xfId="0" applyFill="1" applyBorder="1"/>
    <xf numFmtId="0" fontId="0" fillId="3" borderId="16" xfId="0" applyFill="1" applyBorder="1"/>
    <xf numFmtId="10" fontId="0" fillId="0" borderId="0" xfId="0" applyNumberFormat="1"/>
    <xf numFmtId="4" fontId="0" fillId="0" borderId="0" xfId="0" applyNumberFormat="1"/>
    <xf numFmtId="164" fontId="0" fillId="2" borderId="0" xfId="0" applyNumberFormat="1" applyFill="1"/>
    <xf numFmtId="0" fontId="0" fillId="2" borderId="0" xfId="0" applyFill="1" applyAlignment="1">
      <alignment horizontal="left" vertical="top"/>
    </xf>
    <xf numFmtId="0" fontId="0" fillId="2" borderId="0" xfId="0" applyFill="1" applyAlignment="1">
      <alignment horizontal="center"/>
    </xf>
    <xf numFmtId="0" fontId="0" fillId="2" borderId="0" xfId="0" applyFill="1" applyAlignment="1">
      <alignment horizontal="left" vertical="top" wrapText="1"/>
    </xf>
    <xf numFmtId="0" fontId="16" fillId="2" borderId="0" xfId="0" applyFont="1" applyFill="1"/>
    <xf numFmtId="0" fontId="46" fillId="0" borderId="0" xfId="0" applyFont="1" applyAlignment="1">
      <alignment horizontal="center" wrapText="1"/>
    </xf>
    <xf numFmtId="0" fontId="50" fillId="11" borderId="0" xfId="0" applyFont="1" applyFill="1" applyAlignment="1">
      <alignment horizontal="center" vertical="center" wrapText="1"/>
    </xf>
    <xf numFmtId="0" fontId="50" fillId="11" borderId="0" xfId="4" applyFont="1" applyFill="1" applyBorder="1" applyAlignment="1">
      <alignment horizontal="center" vertical="center"/>
    </xf>
    <xf numFmtId="0" fontId="51" fillId="11" borderId="177" xfId="0" applyFont="1" applyFill="1" applyBorder="1" applyAlignment="1">
      <alignment horizontal="center" wrapText="1"/>
    </xf>
    <xf numFmtId="167" fontId="50" fillId="11" borderId="0" xfId="0" applyNumberFormat="1" applyFont="1" applyFill="1" applyAlignment="1">
      <alignment horizontal="left" vertical="center" indent="1"/>
    </xf>
    <xf numFmtId="0" fontId="28" fillId="0" borderId="179" xfId="5" applyFont="1" applyBorder="1" applyAlignment="1">
      <alignment wrapText="1"/>
    </xf>
    <xf numFmtId="167" fontId="28" fillId="0" borderId="180" xfId="2" applyNumberFormat="1" applyFont="1" applyBorder="1" applyAlignment="1">
      <alignment horizontal="left" vertical="center" wrapText="1" indent="1"/>
    </xf>
    <xf numFmtId="0" fontId="52" fillId="0" borderId="179" xfId="5" applyFont="1" applyBorder="1" applyAlignment="1">
      <alignment wrapText="1"/>
    </xf>
    <xf numFmtId="167" fontId="53" fillId="0" borderId="180" xfId="2" applyNumberFormat="1" applyFont="1" applyBorder="1" applyAlignment="1">
      <alignment horizontal="left" vertical="center" wrapText="1" indent="1"/>
    </xf>
    <xf numFmtId="0" fontId="54" fillId="2" borderId="0" xfId="0" applyFont="1" applyFill="1" applyAlignment="1">
      <alignment horizontal="center" wrapText="1"/>
    </xf>
    <xf numFmtId="168" fontId="54" fillId="2" borderId="0" xfId="0" applyNumberFormat="1" applyFont="1" applyFill="1" applyAlignment="1">
      <alignment horizontal="center"/>
    </xf>
    <xf numFmtId="0" fontId="0" fillId="12" borderId="176" xfId="0" applyFill="1" applyBorder="1" applyAlignment="1">
      <alignment horizontal="center" wrapText="1"/>
    </xf>
    <xf numFmtId="0" fontId="0" fillId="2" borderId="176" xfId="0" applyFill="1" applyBorder="1" applyAlignment="1">
      <alignment horizontal="center" wrapText="1"/>
    </xf>
    <xf numFmtId="169" fontId="0" fillId="2" borderId="0" xfId="0" applyNumberFormat="1" applyFill="1"/>
    <xf numFmtId="10" fontId="0" fillId="2" borderId="0" xfId="6" applyNumberFormat="1" applyFont="1" applyFill="1"/>
    <xf numFmtId="44" fontId="0" fillId="6" borderId="184" xfId="2" applyFont="1" applyFill="1" applyBorder="1" applyAlignment="1">
      <alignment horizontal="center"/>
    </xf>
    <xf numFmtId="9" fontId="0" fillId="0" borderId="183" xfId="0" applyNumberFormat="1" applyBorder="1" applyAlignment="1">
      <alignment horizontal="left"/>
    </xf>
    <xf numFmtId="9" fontId="0" fillId="0" borderId="181" xfId="0" applyNumberFormat="1" applyBorder="1" applyAlignment="1">
      <alignment horizontal="left"/>
    </xf>
    <xf numFmtId="44" fontId="0" fillId="6" borderId="185" xfId="2" applyFont="1" applyFill="1" applyBorder="1" applyAlignment="1">
      <alignment horizontal="center"/>
    </xf>
    <xf numFmtId="170" fontId="0" fillId="0" borderId="0" xfId="7" applyNumberFormat="1" applyFont="1" applyFill="1"/>
    <xf numFmtId="170" fontId="0" fillId="0" borderId="0" xfId="0" applyNumberFormat="1"/>
    <xf numFmtId="164" fontId="0" fillId="0" borderId="0" xfId="0" applyNumberFormat="1"/>
    <xf numFmtId="9" fontId="0" fillId="0" borderId="0" xfId="0" applyNumberFormat="1"/>
    <xf numFmtId="0" fontId="17" fillId="0" borderId="0" xfId="0" applyFont="1" applyAlignment="1">
      <alignment horizontal="center" vertical="center" wrapText="1"/>
    </xf>
    <xf numFmtId="0" fontId="55" fillId="13" borderId="181" xfId="0" applyFont="1" applyFill="1" applyBorder="1" applyAlignment="1">
      <alignment horizontal="center"/>
    </xf>
    <xf numFmtId="0" fontId="55" fillId="13" borderId="182" xfId="0" applyFont="1" applyFill="1" applyBorder="1" applyAlignment="1">
      <alignment horizontal="center"/>
    </xf>
    <xf numFmtId="0" fontId="16" fillId="2" borderId="0" xfId="0" applyFont="1" applyFill="1" applyAlignment="1">
      <alignment horizontal="left" wrapText="1"/>
    </xf>
    <xf numFmtId="0" fontId="0" fillId="0" borderId="0" xfId="0" applyAlignment="1">
      <alignment wrapText="1"/>
    </xf>
    <xf numFmtId="0" fontId="0" fillId="2" borderId="0" xfId="0" applyFill="1" applyAlignment="1">
      <alignment horizontal="center"/>
    </xf>
    <xf numFmtId="0" fontId="0" fillId="2" borderId="0" xfId="0" applyFill="1" applyAlignment="1">
      <alignment horizontal="left" vertical="top" wrapText="1"/>
    </xf>
    <xf numFmtId="0" fontId="0" fillId="2" borderId="0" xfId="0" applyFill="1" applyAlignment="1">
      <alignment horizontal="left" vertical="top"/>
    </xf>
    <xf numFmtId="0" fontId="20" fillId="4" borderId="25"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0" fillId="2" borderId="0" xfId="0" applyFill="1" applyAlignment="1">
      <alignment horizontal="left"/>
    </xf>
    <xf numFmtId="0" fontId="0" fillId="0" borderId="0" xfId="0" applyAlignment="1">
      <alignment horizontal="left" vertical="top" wrapText="1"/>
    </xf>
    <xf numFmtId="0" fontId="20" fillId="4" borderId="25"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16" xfId="0" applyFont="1" applyFill="1" applyBorder="1" applyAlignment="1">
      <alignment horizontal="center" vertical="center"/>
    </xf>
    <xf numFmtId="0" fontId="21" fillId="2" borderId="0" xfId="0" applyFont="1" applyFill="1" applyAlignment="1">
      <alignment horizontal="center" vertical="center"/>
    </xf>
    <xf numFmtId="0" fontId="21" fillId="2" borderId="8" xfId="0" applyFont="1" applyFill="1" applyBorder="1" applyAlignment="1">
      <alignment horizontal="center" vertical="center"/>
    </xf>
    <xf numFmtId="49" fontId="20" fillId="4" borderId="21" xfId="0" applyNumberFormat="1" applyFont="1" applyFill="1" applyBorder="1" applyAlignment="1">
      <alignment horizontal="center" vertical="center"/>
    </xf>
    <xf numFmtId="49" fontId="20" fillId="4" borderId="22" xfId="0" applyNumberFormat="1" applyFont="1" applyFill="1" applyBorder="1" applyAlignment="1">
      <alignment horizontal="center" vertical="center"/>
    </xf>
    <xf numFmtId="49" fontId="20" fillId="4" borderId="23" xfId="0" applyNumberFormat="1" applyFont="1" applyFill="1" applyBorder="1" applyAlignment="1">
      <alignment horizontal="center" vertical="center"/>
    </xf>
    <xf numFmtId="49" fontId="20" fillId="4" borderId="24" xfId="0" applyNumberFormat="1" applyFont="1" applyFill="1" applyBorder="1" applyAlignment="1">
      <alignment horizontal="center" vertical="center"/>
    </xf>
    <xf numFmtId="0" fontId="17" fillId="2" borderId="11"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6" xfId="0" applyFont="1" applyFill="1" applyBorder="1" applyAlignment="1">
      <alignment horizontal="center" vertical="center"/>
    </xf>
    <xf numFmtId="0" fontId="0" fillId="2" borderId="0" xfId="0" applyFill="1" applyAlignment="1">
      <alignment horizontal="left" wrapText="1"/>
    </xf>
    <xf numFmtId="0" fontId="16" fillId="2" borderId="0" xfId="0" applyFont="1" applyFill="1" applyAlignment="1">
      <alignment horizontal="center" vertical="top" wrapText="1"/>
    </xf>
    <xf numFmtId="0" fontId="18" fillId="2" borderId="0" xfId="0" applyFont="1" applyFill="1" applyAlignment="1">
      <alignment horizontal="left"/>
    </xf>
    <xf numFmtId="0" fontId="18" fillId="2" borderId="0" xfId="0" applyFont="1" applyFill="1" applyAlignment="1">
      <alignment horizontal="left" vertical="top"/>
    </xf>
    <xf numFmtId="0" fontId="18" fillId="2" borderId="0" xfId="0" applyFont="1" applyFill="1" applyAlignment="1">
      <alignment horizontal="center" vertical="top"/>
    </xf>
    <xf numFmtId="0" fontId="18" fillId="2" borderId="0" xfId="0" applyFont="1" applyFill="1" applyAlignment="1">
      <alignment horizontal="left" vertical="top" wrapText="1"/>
    </xf>
    <xf numFmtId="0" fontId="22" fillId="6" borderId="160" xfId="0" applyFont="1" applyFill="1" applyBorder="1" applyAlignment="1" applyProtection="1">
      <alignment horizontal="left" vertical="center" indent="1"/>
      <protection locked="0"/>
    </xf>
    <xf numFmtId="0" fontId="22" fillId="6" borderId="45" xfId="0" applyFont="1" applyFill="1" applyBorder="1" applyAlignment="1" applyProtection="1">
      <alignment horizontal="left" vertical="center" indent="1"/>
      <protection locked="0"/>
    </xf>
    <xf numFmtId="0" fontId="22" fillId="6" borderId="161" xfId="0" applyFont="1" applyFill="1" applyBorder="1" applyAlignment="1" applyProtection="1">
      <alignment horizontal="left" vertical="center" indent="1"/>
      <protection locked="0"/>
    </xf>
    <xf numFmtId="0" fontId="23" fillId="2" borderId="43" xfId="0" applyFont="1" applyFill="1" applyBorder="1" applyAlignment="1">
      <alignment horizontal="right" vertical="center" indent="1"/>
    </xf>
    <xf numFmtId="0" fontId="23" fillId="2" borderId="0" xfId="0" applyFont="1" applyFill="1" applyAlignment="1">
      <alignment horizontal="right" vertical="center" indent="1"/>
    </xf>
    <xf numFmtId="0" fontId="23" fillId="2" borderId="121" xfId="0" applyFont="1" applyFill="1" applyBorder="1" applyAlignment="1">
      <alignment horizontal="right" vertical="center" indent="1"/>
    </xf>
    <xf numFmtId="0" fontId="41" fillId="6" borderId="127" xfId="0" applyFont="1" applyFill="1" applyBorder="1" applyAlignment="1" applyProtection="1">
      <alignment horizontal="left" vertical="center" indent="1"/>
      <protection locked="0"/>
    </xf>
    <xf numFmtId="0" fontId="41" fillId="6" borderId="128" xfId="0" applyFont="1" applyFill="1" applyBorder="1" applyAlignment="1" applyProtection="1">
      <alignment horizontal="left" vertical="center" indent="1"/>
      <protection locked="0"/>
    </xf>
    <xf numFmtId="0" fontId="41" fillId="6" borderId="159" xfId="0" applyFont="1" applyFill="1" applyBorder="1" applyAlignment="1" applyProtection="1">
      <alignment horizontal="left" vertical="center" indent="1"/>
      <protection locked="0"/>
    </xf>
    <xf numFmtId="0" fontId="22" fillId="6" borderId="127" xfId="0" applyFont="1" applyFill="1" applyBorder="1" applyAlignment="1" applyProtection="1">
      <alignment horizontal="left" vertical="center" indent="1"/>
      <protection locked="0"/>
    </xf>
    <xf numFmtId="0" fontId="22" fillId="6" borderId="128" xfId="0" applyFont="1" applyFill="1" applyBorder="1" applyAlignment="1" applyProtection="1">
      <alignment horizontal="left" vertical="center" indent="1"/>
      <protection locked="0"/>
    </xf>
    <xf numFmtId="0" fontId="22" fillId="6" borderId="159" xfId="0" applyFont="1" applyFill="1" applyBorder="1" applyAlignment="1" applyProtection="1">
      <alignment horizontal="left" vertical="center" indent="1"/>
      <protection locked="0"/>
    </xf>
    <xf numFmtId="0" fontId="0" fillId="0" borderId="0" xfId="0" applyAlignment="1">
      <alignment horizontal="center" vertical="center"/>
    </xf>
    <xf numFmtId="0" fontId="0" fillId="0" borderId="0" xfId="0"/>
    <xf numFmtId="0" fontId="42" fillId="2" borderId="0" xfId="0" applyFont="1" applyFill="1" applyAlignment="1">
      <alignment horizontal="center" vertical="center"/>
    </xf>
    <xf numFmtId="0" fontId="43" fillId="0" borderId="0" xfId="0" applyFont="1" applyAlignment="1">
      <alignment horizontal="center" vertical="center"/>
    </xf>
    <xf numFmtId="0" fontId="20" fillId="4" borderId="21" xfId="0" applyFont="1" applyFill="1" applyBorder="1" applyAlignment="1">
      <alignment horizontal="center" vertical="center"/>
    </xf>
    <xf numFmtId="0" fontId="20" fillId="4" borderId="23" xfId="0" applyFont="1" applyFill="1" applyBorder="1" applyAlignment="1">
      <alignment horizontal="center" vertical="center"/>
    </xf>
    <xf numFmtId="0" fontId="17" fillId="2" borderId="157"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158" xfId="0" applyFont="1" applyFill="1" applyBorder="1" applyAlignment="1">
      <alignment horizontal="center" vertical="center"/>
    </xf>
    <xf numFmtId="0" fontId="17" fillId="2" borderId="23" xfId="0" applyFont="1" applyFill="1" applyBorder="1" applyAlignment="1">
      <alignment horizontal="center" vertical="center"/>
    </xf>
    <xf numFmtId="0" fontId="23" fillId="2" borderId="26" xfId="0" applyFont="1" applyFill="1" applyBorder="1" applyAlignment="1">
      <alignment horizontal="right" vertical="center" indent="1"/>
    </xf>
    <xf numFmtId="0" fontId="23" fillId="2" borderId="10" xfId="0" applyFont="1" applyFill="1" applyBorder="1" applyAlignment="1">
      <alignment horizontal="right" vertical="center" indent="1"/>
    </xf>
    <xf numFmtId="0" fontId="23" fillId="2" borderId="162" xfId="0" applyFont="1" applyFill="1" applyBorder="1" applyAlignment="1">
      <alignment horizontal="right" vertical="center" indent="1"/>
    </xf>
    <xf numFmtId="0" fontId="22" fillId="6" borderId="163" xfId="0" applyFont="1" applyFill="1" applyBorder="1" applyAlignment="1" applyProtection="1">
      <alignment horizontal="left" vertical="center" indent="1"/>
      <protection locked="0"/>
    </xf>
    <xf numFmtId="0" fontId="22" fillId="6" borderId="164" xfId="0" applyFont="1" applyFill="1" applyBorder="1" applyAlignment="1" applyProtection="1">
      <alignment horizontal="left" vertical="center" indent="1"/>
      <protection locked="0"/>
    </xf>
    <xf numFmtId="0" fontId="22" fillId="6" borderId="165" xfId="0" applyFont="1" applyFill="1" applyBorder="1" applyAlignment="1" applyProtection="1">
      <alignment horizontal="left" vertical="center" indent="1"/>
      <protection locked="0"/>
    </xf>
    <xf numFmtId="0" fontId="23" fillId="2" borderId="13" xfId="0" applyFont="1" applyFill="1" applyBorder="1" applyAlignment="1">
      <alignment horizontal="right" vertical="center" indent="1"/>
    </xf>
    <xf numFmtId="0" fontId="44" fillId="6" borderId="163" xfId="0" applyFont="1" applyFill="1" applyBorder="1" applyAlignment="1" applyProtection="1">
      <alignment horizontal="left" vertical="center" indent="1"/>
      <protection locked="0"/>
    </xf>
    <xf numFmtId="0" fontId="44" fillId="6" borderId="164" xfId="0" applyFont="1" applyFill="1" applyBorder="1" applyAlignment="1" applyProtection="1">
      <alignment horizontal="left" vertical="center" indent="1"/>
      <protection locked="0"/>
    </xf>
    <xf numFmtId="0" fontId="44" fillId="6" borderId="166" xfId="0" applyFont="1" applyFill="1" applyBorder="1" applyAlignment="1" applyProtection="1">
      <alignment horizontal="left" vertical="center" indent="1"/>
      <protection locked="0"/>
    </xf>
    <xf numFmtId="0" fontId="20" fillId="4" borderId="167" xfId="0" applyFont="1" applyFill="1" applyBorder="1" applyAlignment="1">
      <alignment horizontal="center" vertical="center"/>
    </xf>
    <xf numFmtId="0" fontId="20" fillId="4" borderId="168" xfId="0" applyFont="1" applyFill="1" applyBorder="1" applyAlignment="1">
      <alignment horizontal="center" vertical="center"/>
    </xf>
    <xf numFmtId="0" fontId="20" fillId="4" borderId="169" xfId="0" applyFont="1" applyFill="1" applyBorder="1" applyAlignment="1">
      <alignment horizontal="center" vertical="center"/>
    </xf>
    <xf numFmtId="49" fontId="20" fillId="4" borderId="167" xfId="0" applyNumberFormat="1" applyFont="1" applyFill="1" applyBorder="1" applyAlignment="1">
      <alignment horizontal="center" vertical="center"/>
    </xf>
    <xf numFmtId="49" fontId="20" fillId="4" borderId="170" xfId="0" applyNumberFormat="1" applyFont="1" applyFill="1" applyBorder="1" applyAlignment="1">
      <alignment horizontal="center" vertical="center"/>
    </xf>
    <xf numFmtId="49" fontId="20" fillId="4" borderId="26" xfId="0" applyNumberFormat="1" applyFont="1" applyFill="1" applyBorder="1" applyAlignment="1">
      <alignment horizontal="center" vertical="center"/>
    </xf>
    <xf numFmtId="49" fontId="20" fillId="4" borderId="162" xfId="0" applyNumberFormat="1" applyFont="1" applyFill="1" applyBorder="1" applyAlignment="1">
      <alignment horizontal="center" vertical="center"/>
    </xf>
    <xf numFmtId="0" fontId="17" fillId="2" borderId="171" xfId="0" applyFont="1" applyFill="1" applyBorder="1" applyAlignment="1">
      <alignment horizontal="center" vertical="center"/>
    </xf>
    <xf numFmtId="0" fontId="17" fillId="2" borderId="168" xfId="0" applyFont="1" applyFill="1" applyBorder="1" applyAlignment="1">
      <alignment horizontal="center" vertical="center"/>
    </xf>
    <xf numFmtId="0" fontId="17" fillId="2" borderId="169" xfId="0" applyFont="1" applyFill="1" applyBorder="1" applyAlignment="1">
      <alignment horizontal="center" vertical="center"/>
    </xf>
    <xf numFmtId="0" fontId="23" fillId="2" borderId="25"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34" xfId="0" applyFont="1" applyFill="1" applyBorder="1" applyAlignment="1">
      <alignment horizontal="center" vertical="center"/>
    </xf>
    <xf numFmtId="0" fontId="22" fillId="6" borderId="172" xfId="0" applyFont="1" applyFill="1" applyBorder="1" applyAlignment="1" applyProtection="1">
      <alignment horizontal="left" vertical="center" indent="1"/>
      <protection locked="0"/>
    </xf>
    <xf numFmtId="0" fontId="22" fillId="6" borderId="173" xfId="0" applyFont="1" applyFill="1" applyBorder="1" applyAlignment="1" applyProtection="1">
      <alignment horizontal="left" vertical="center" indent="1"/>
      <protection locked="0"/>
    </xf>
    <xf numFmtId="0" fontId="22" fillId="6" borderId="174" xfId="0" applyFont="1" applyFill="1" applyBorder="1" applyAlignment="1" applyProtection="1">
      <alignment horizontal="left" vertical="center" indent="1"/>
      <protection locked="0"/>
    </xf>
    <xf numFmtId="0" fontId="23" fillId="2" borderId="25" xfId="0" applyFont="1" applyFill="1" applyBorder="1" applyAlignment="1">
      <alignment horizontal="right" vertical="center" indent="1"/>
    </xf>
    <xf numFmtId="0" fontId="23" fillId="2" borderId="9" xfId="0" applyFont="1" applyFill="1" applyBorder="1" applyAlignment="1">
      <alignment horizontal="right" vertical="center" indent="1"/>
    </xf>
    <xf numFmtId="0" fontId="23" fillId="2" borderId="34" xfId="0" applyFont="1" applyFill="1" applyBorder="1" applyAlignment="1">
      <alignment horizontal="right" vertical="center" indent="1"/>
    </xf>
    <xf numFmtId="0" fontId="41" fillId="6" borderId="172" xfId="0" applyFont="1" applyFill="1" applyBorder="1" applyAlignment="1" applyProtection="1">
      <alignment horizontal="left" vertical="center" indent="1"/>
      <protection locked="0"/>
    </xf>
    <xf numFmtId="0" fontId="41" fillId="6" borderId="173" xfId="0" applyFont="1" applyFill="1" applyBorder="1" applyAlignment="1" applyProtection="1">
      <alignment horizontal="left" vertical="center" indent="1"/>
      <protection locked="0"/>
    </xf>
    <xf numFmtId="0" fontId="41" fillId="6" borderId="174" xfId="0" applyFont="1" applyFill="1" applyBorder="1" applyAlignment="1" applyProtection="1">
      <alignment horizontal="left" vertical="center" indent="1"/>
      <protection locked="0"/>
    </xf>
    <xf numFmtId="0" fontId="22" fillId="6" borderId="140" xfId="0" applyFont="1" applyFill="1" applyBorder="1" applyAlignment="1" applyProtection="1">
      <alignment horizontal="left" vertical="center" indent="1"/>
      <protection locked="0"/>
    </xf>
    <xf numFmtId="0" fontId="23" fillId="2" borderId="108" xfId="0" applyFont="1" applyFill="1" applyBorder="1" applyAlignment="1">
      <alignment horizontal="right" vertical="center" indent="1"/>
    </xf>
    <xf numFmtId="0" fontId="23" fillId="2" borderId="19" xfId="0" applyFont="1" applyFill="1" applyBorder="1" applyAlignment="1">
      <alignment horizontal="right" vertical="center" indent="1"/>
    </xf>
    <xf numFmtId="0" fontId="23" fillId="2" borderId="109" xfId="0" applyFont="1" applyFill="1" applyBorder="1" applyAlignment="1">
      <alignment horizontal="right" vertical="center" indent="1"/>
    </xf>
    <xf numFmtId="0" fontId="41" fillId="6" borderId="160" xfId="0" applyFont="1" applyFill="1" applyBorder="1" applyAlignment="1" applyProtection="1">
      <alignment horizontal="left" vertical="center" indent="1"/>
      <protection locked="0"/>
    </xf>
    <xf numFmtId="0" fontId="41" fillId="6" borderId="45" xfId="0" applyFont="1" applyFill="1" applyBorder="1" applyAlignment="1" applyProtection="1">
      <alignment horizontal="left" vertical="center" indent="1"/>
      <protection locked="0"/>
    </xf>
    <xf numFmtId="0" fontId="41" fillId="6" borderId="161" xfId="0" applyFont="1" applyFill="1" applyBorder="1" applyAlignment="1" applyProtection="1">
      <alignment horizontal="left" vertical="center" indent="1"/>
      <protection locked="0"/>
    </xf>
    <xf numFmtId="165" fontId="41" fillId="6" borderId="13" xfId="0" applyNumberFormat="1" applyFont="1" applyFill="1" applyBorder="1" applyAlignment="1" applyProtection="1">
      <alignment horizontal="left" vertical="center" indent="1"/>
      <protection locked="0"/>
    </xf>
    <xf numFmtId="165" fontId="41" fillId="6" borderId="10" xfId="0" applyNumberFormat="1" applyFont="1" applyFill="1" applyBorder="1" applyAlignment="1" applyProtection="1">
      <alignment horizontal="left" vertical="center" indent="1"/>
      <protection locked="0"/>
    </xf>
    <xf numFmtId="165" fontId="41" fillId="6" borderId="16" xfId="0" applyNumberFormat="1" applyFont="1" applyFill="1" applyBorder="1" applyAlignment="1" applyProtection="1">
      <alignment horizontal="left" vertical="center" indent="1"/>
      <protection locked="0"/>
    </xf>
    <xf numFmtId="0" fontId="23" fillId="2" borderId="12" xfId="0" applyFont="1" applyFill="1" applyBorder="1" applyAlignment="1">
      <alignment horizontal="right" vertical="center" indent="1"/>
    </xf>
    <xf numFmtId="164" fontId="31" fillId="6" borderId="127" xfId="0" applyNumberFormat="1" applyFont="1" applyFill="1" applyBorder="1" applyAlignment="1">
      <alignment horizontal="left" vertical="center" indent="1"/>
    </xf>
    <xf numFmtId="164" fontId="31" fillId="6" borderId="128" xfId="0" applyNumberFormat="1" applyFont="1" applyFill="1" applyBorder="1" applyAlignment="1">
      <alignment horizontal="left" vertical="center" indent="1"/>
    </xf>
    <xf numFmtId="164" fontId="31" fillId="6" borderId="159" xfId="0" applyNumberFormat="1" applyFont="1" applyFill="1" applyBorder="1" applyAlignment="1">
      <alignment horizontal="left" vertical="center" indent="1"/>
    </xf>
    <xf numFmtId="164" fontId="22" fillId="8" borderId="48" xfId="0" applyNumberFormat="1" applyFont="1" applyFill="1" applyBorder="1" applyAlignment="1" applyProtection="1">
      <alignment horizontal="center" vertical="center"/>
      <protection locked="0" hidden="1"/>
    </xf>
    <xf numFmtId="164" fontId="22" fillId="8" borderId="49" xfId="0" applyNumberFormat="1" applyFont="1" applyFill="1" applyBorder="1" applyAlignment="1" applyProtection="1">
      <alignment horizontal="center" vertical="center"/>
      <protection locked="0" hidden="1"/>
    </xf>
    <xf numFmtId="164" fontId="22" fillId="8" borderId="50" xfId="0" applyNumberFormat="1" applyFont="1" applyFill="1" applyBorder="1" applyAlignment="1" applyProtection="1">
      <alignment horizontal="center" vertical="center"/>
      <protection locked="0" hidden="1"/>
    </xf>
    <xf numFmtId="0" fontId="23" fillId="6" borderId="51" xfId="0" applyFont="1" applyFill="1" applyBorder="1" applyAlignment="1" applyProtection="1">
      <alignment horizontal="right" vertical="center" indent="1"/>
      <protection locked="0" hidden="1"/>
    </xf>
    <xf numFmtId="0" fontId="23" fillId="6" borderId="52" xfId="0" applyFont="1" applyFill="1" applyBorder="1" applyAlignment="1" applyProtection="1">
      <alignment horizontal="right" vertical="center" indent="1"/>
      <protection locked="0" hidden="1"/>
    </xf>
    <xf numFmtId="0" fontId="23" fillId="6" borderId="53" xfId="0" applyFont="1" applyFill="1" applyBorder="1" applyAlignment="1" applyProtection="1">
      <alignment horizontal="right" vertical="center" indent="1"/>
      <protection locked="0" hidden="1"/>
    </xf>
    <xf numFmtId="164" fontId="22" fillId="8" borderId="54" xfId="0" applyNumberFormat="1" applyFont="1" applyFill="1" applyBorder="1" applyAlignment="1" applyProtection="1">
      <alignment horizontal="center" vertical="center"/>
      <protection locked="0" hidden="1"/>
    </xf>
    <xf numFmtId="164" fontId="22" fillId="8" borderId="55" xfId="0" applyNumberFormat="1" applyFont="1" applyFill="1" applyBorder="1" applyAlignment="1" applyProtection="1">
      <alignment horizontal="center" vertical="center"/>
      <protection locked="0" hidden="1"/>
    </xf>
    <xf numFmtId="164" fontId="22" fillId="8" borderId="56" xfId="0" applyNumberFormat="1" applyFont="1" applyFill="1" applyBorder="1" applyAlignment="1" applyProtection="1">
      <alignment horizontal="center" vertical="center"/>
      <protection locked="0" hidden="1"/>
    </xf>
    <xf numFmtId="0" fontId="27" fillId="2" borderId="148" xfId="0" applyFont="1" applyFill="1" applyBorder="1" applyAlignment="1">
      <alignment horizontal="center" vertical="center"/>
    </xf>
    <xf numFmtId="0" fontId="27" fillId="2" borderId="149" xfId="0" applyFont="1" applyFill="1" applyBorder="1" applyAlignment="1">
      <alignment horizontal="center" vertical="center"/>
    </xf>
    <xf numFmtId="0" fontId="17" fillId="2" borderId="25" xfId="0" applyFont="1" applyFill="1" applyBorder="1" applyAlignment="1">
      <alignment horizontal="center" vertical="center" wrapText="1"/>
    </xf>
    <xf numFmtId="0" fontId="0" fillId="0" borderId="9" xfId="0" applyBorder="1" applyAlignment="1">
      <alignment wrapText="1"/>
    </xf>
    <xf numFmtId="0" fontId="0" fillId="0" borderId="14" xfId="0" applyBorder="1" applyAlignment="1">
      <alignment wrapText="1"/>
    </xf>
    <xf numFmtId="0" fontId="0" fillId="0" borderId="26" xfId="0" applyBorder="1" applyAlignment="1">
      <alignment wrapText="1"/>
    </xf>
    <xf numFmtId="0" fontId="0" fillId="0" borderId="10" xfId="0" applyBorder="1" applyAlignment="1">
      <alignment wrapText="1"/>
    </xf>
    <xf numFmtId="0" fontId="0" fillId="0" borderId="16" xfId="0" applyBorder="1" applyAlignment="1">
      <alignment wrapText="1"/>
    </xf>
    <xf numFmtId="0" fontId="27" fillId="2" borderId="150" xfId="0" applyFont="1" applyFill="1" applyBorder="1" applyAlignment="1">
      <alignment horizontal="center" vertical="center" wrapText="1"/>
    </xf>
    <xf numFmtId="0" fontId="0" fillId="0" borderId="148" xfId="0" applyBorder="1" applyAlignment="1">
      <alignment horizontal="center" vertical="center" wrapText="1"/>
    </xf>
    <xf numFmtId="0" fontId="0" fillId="0" borderId="148" xfId="0" applyBorder="1" applyAlignment="1">
      <alignment wrapText="1"/>
    </xf>
    <xf numFmtId="0" fontId="0" fillId="0" borderId="149" xfId="0" applyBorder="1" applyAlignment="1">
      <alignment wrapText="1"/>
    </xf>
    <xf numFmtId="9" fontId="23" fillId="2" borderId="151" xfId="0" applyNumberFormat="1" applyFont="1" applyFill="1" applyBorder="1" applyAlignment="1">
      <alignment horizontal="center" vertical="center" wrapText="1"/>
    </xf>
    <xf numFmtId="0" fontId="0" fillId="0" borderId="152" xfId="0" applyBorder="1" applyAlignment="1">
      <alignment horizontal="center" vertical="center" wrapText="1"/>
    </xf>
    <xf numFmtId="0" fontId="0" fillId="0" borderId="152" xfId="0" applyBorder="1" applyAlignment="1">
      <alignment wrapText="1"/>
    </xf>
    <xf numFmtId="0" fontId="0" fillId="0" borderId="153" xfId="0" applyBorder="1" applyAlignment="1">
      <alignment wrapText="1"/>
    </xf>
    <xf numFmtId="0" fontId="27" fillId="2" borderId="17" xfId="0" applyFont="1" applyFill="1" applyBorder="1" applyAlignment="1">
      <alignment horizontal="center" vertical="center" wrapText="1"/>
    </xf>
    <xf numFmtId="0" fontId="0" fillId="0" borderId="17" xfId="0" applyBorder="1" applyAlignment="1">
      <alignment horizontal="center" vertical="center" wrapText="1"/>
    </xf>
    <xf numFmtId="164" fontId="22" fillId="2" borderId="137" xfId="0" applyNumberFormat="1" applyFont="1" applyFill="1" applyBorder="1" applyAlignment="1" applyProtection="1">
      <alignment horizontal="center" vertical="center" wrapText="1"/>
      <protection locked="0" hidden="1"/>
    </xf>
    <xf numFmtId="0" fontId="0" fillId="2" borderId="138" xfId="0" applyFill="1" applyBorder="1" applyAlignment="1">
      <alignment horizontal="center" vertical="center" wrapText="1"/>
    </xf>
    <xf numFmtId="0" fontId="23" fillId="2" borderId="91" xfId="0" applyFont="1" applyFill="1" applyBorder="1" applyAlignment="1">
      <alignment horizontal="right" vertical="center" indent="1"/>
    </xf>
    <xf numFmtId="0" fontId="23" fillId="2" borderId="92" xfId="0" applyFont="1" applyFill="1" applyBorder="1" applyAlignment="1">
      <alignment horizontal="right" vertical="center" indent="1"/>
    </xf>
    <xf numFmtId="0" fontId="23" fillId="2" borderId="93" xfId="0" applyFont="1" applyFill="1" applyBorder="1" applyAlignment="1">
      <alignment horizontal="right" vertical="center" indent="1"/>
    </xf>
    <xf numFmtId="164" fontId="27" fillId="2" borderId="148" xfId="0" applyNumberFormat="1" applyFont="1" applyFill="1" applyBorder="1" applyAlignment="1">
      <alignment horizontal="center" vertical="center"/>
    </xf>
    <xf numFmtId="164" fontId="27" fillId="2" borderId="149" xfId="0" applyNumberFormat="1" applyFont="1" applyFill="1" applyBorder="1" applyAlignment="1">
      <alignment horizontal="center" vertical="center"/>
    </xf>
    <xf numFmtId="0" fontId="27" fillId="2" borderId="25" xfId="0" applyFont="1" applyFill="1" applyBorder="1" applyAlignment="1">
      <alignment horizontal="right" vertical="center" indent="1"/>
    </xf>
    <xf numFmtId="0" fontId="27" fillId="2" borderId="9" xfId="0" applyFont="1" applyFill="1" applyBorder="1" applyAlignment="1">
      <alignment horizontal="right" vertical="center" indent="1"/>
    </xf>
    <xf numFmtId="0" fontId="27" fillId="2" borderId="0" xfId="0" applyFont="1" applyFill="1" applyAlignment="1">
      <alignment horizontal="right" vertical="center" indent="1"/>
    </xf>
    <xf numFmtId="0" fontId="23" fillId="2" borderId="25" xfId="0" applyFont="1" applyFill="1" applyBorder="1" applyAlignment="1">
      <alignment horizontal="center"/>
    </xf>
    <xf numFmtId="0" fontId="23" fillId="2" borderId="9" xfId="0" applyFont="1" applyFill="1" applyBorder="1" applyAlignment="1">
      <alignment horizontal="center"/>
    </xf>
    <xf numFmtId="164" fontId="22" fillId="8" borderId="127" xfId="0" applyNumberFormat="1" applyFont="1" applyFill="1" applyBorder="1" applyAlignment="1" applyProtection="1">
      <alignment horizontal="center" vertical="center" wrapText="1"/>
      <protection locked="0" hidden="1"/>
    </xf>
    <xf numFmtId="0" fontId="0" fillId="0" borderId="128" xfId="0" applyBorder="1" applyAlignment="1">
      <alignment horizontal="center" vertical="center" wrapText="1"/>
    </xf>
    <xf numFmtId="0" fontId="0" fillId="0" borderId="140" xfId="0" applyBorder="1" applyAlignment="1">
      <alignment horizontal="center" vertical="center" wrapText="1"/>
    </xf>
    <xf numFmtId="0" fontId="23" fillId="2" borderId="88" xfId="0" applyFont="1" applyFill="1" applyBorder="1" applyAlignment="1" applyProtection="1">
      <alignment horizontal="right" vertical="center" indent="1"/>
      <protection locked="0" hidden="1"/>
    </xf>
    <xf numFmtId="0" fontId="23" fillId="2" borderId="89" xfId="0" applyFont="1" applyFill="1" applyBorder="1" applyAlignment="1" applyProtection="1">
      <alignment horizontal="right" vertical="center" indent="1"/>
      <protection locked="0" hidden="1"/>
    </xf>
    <xf numFmtId="0" fontId="23" fillId="2" borderId="90" xfId="0" applyFont="1" applyFill="1" applyBorder="1" applyAlignment="1" applyProtection="1">
      <alignment horizontal="right" vertical="center" indent="1"/>
      <protection locked="0" hidden="1"/>
    </xf>
    <xf numFmtId="0" fontId="23" fillId="2" borderId="91" xfId="0" applyFont="1" applyFill="1" applyBorder="1" applyAlignment="1" applyProtection="1">
      <alignment horizontal="right" vertical="center" indent="1"/>
      <protection locked="0" hidden="1"/>
    </xf>
    <xf numFmtId="0" fontId="23" fillId="2" borderId="92" xfId="0" applyFont="1" applyFill="1" applyBorder="1" applyAlignment="1" applyProtection="1">
      <alignment horizontal="right" vertical="center" indent="1"/>
      <protection locked="0" hidden="1"/>
    </xf>
    <xf numFmtId="0" fontId="23" fillId="2" borderId="93" xfId="0" applyFont="1" applyFill="1" applyBorder="1" applyAlignment="1" applyProtection="1">
      <alignment horizontal="right" vertical="center" indent="1"/>
      <protection locked="0" hidden="1"/>
    </xf>
    <xf numFmtId="0" fontId="39" fillId="7" borderId="1" xfId="0" applyFont="1" applyFill="1" applyBorder="1" applyAlignment="1">
      <alignment horizontal="center" vertical="center"/>
    </xf>
    <xf numFmtId="0" fontId="14" fillId="7" borderId="2"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5" xfId="0" applyFont="1" applyFill="1" applyBorder="1" applyAlignment="1">
      <alignment horizontal="center" vertical="center"/>
    </xf>
    <xf numFmtId="0" fontId="14" fillId="7" borderId="6" xfId="0" applyFont="1" applyFill="1" applyBorder="1" applyAlignment="1">
      <alignment horizontal="center" vertical="center"/>
    </xf>
    <xf numFmtId="0" fontId="0" fillId="0" borderId="0" xfId="0" applyAlignment="1">
      <alignment horizontal="right" vertical="center" indent="1"/>
    </xf>
    <xf numFmtId="0" fontId="0" fillId="0" borderId="121" xfId="0" applyBorder="1" applyAlignment="1">
      <alignment horizontal="right" vertical="center" indent="1"/>
    </xf>
    <xf numFmtId="8" fontId="40" fillId="8" borderId="144" xfId="0" applyNumberFormat="1" applyFont="1" applyFill="1" applyBorder="1" applyAlignment="1" applyProtection="1">
      <alignment horizontal="center" vertical="center"/>
      <protection locked="0" hidden="1"/>
    </xf>
    <xf numFmtId="8" fontId="40" fillId="8" borderId="145" xfId="0" applyNumberFormat="1" applyFont="1" applyFill="1" applyBorder="1" applyAlignment="1" applyProtection="1">
      <alignment horizontal="center" vertical="center"/>
      <protection locked="0" hidden="1"/>
    </xf>
    <xf numFmtId="8" fontId="40" fillId="8" borderId="146" xfId="0" applyNumberFormat="1" applyFont="1" applyFill="1" applyBorder="1" applyAlignment="1" applyProtection="1">
      <alignment horizontal="center" vertical="center"/>
      <protection locked="0" hidden="1"/>
    </xf>
    <xf numFmtId="164" fontId="22" fillId="8" borderId="147" xfId="0" applyNumberFormat="1" applyFont="1" applyFill="1" applyBorder="1" applyAlignment="1" applyProtection="1">
      <alignment horizontal="center" vertical="center"/>
      <protection locked="0" hidden="1"/>
    </xf>
    <xf numFmtId="9" fontId="23" fillId="2" borderId="134" xfId="0" applyNumberFormat="1" applyFont="1" applyFill="1" applyBorder="1" applyAlignment="1">
      <alignment horizontal="center" vertical="center" wrapText="1"/>
    </xf>
    <xf numFmtId="0" fontId="0" fillId="0" borderId="135" xfId="0" applyBorder="1" applyAlignment="1">
      <alignment horizontal="center" vertical="center" wrapText="1"/>
    </xf>
    <xf numFmtId="0" fontId="0" fillId="0" borderId="135" xfId="0" applyBorder="1" applyAlignment="1">
      <alignment wrapText="1"/>
    </xf>
    <xf numFmtId="0" fontId="0" fillId="0" borderId="136" xfId="0" applyBorder="1" applyAlignment="1">
      <alignment wrapText="1"/>
    </xf>
    <xf numFmtId="0" fontId="23" fillId="2" borderId="43" xfId="0" applyFont="1" applyFill="1" applyBorder="1" applyAlignment="1" applyProtection="1">
      <alignment horizontal="right" vertical="center" indent="1"/>
      <protection locked="0" hidden="1"/>
    </xf>
    <xf numFmtId="0" fontId="23" fillId="2" borderId="0" xfId="0" applyFont="1" applyFill="1" applyAlignment="1" applyProtection="1">
      <alignment horizontal="right" vertical="center" indent="1"/>
      <protection locked="0" hidden="1"/>
    </xf>
    <xf numFmtId="0" fontId="23" fillId="2" borderId="121" xfId="0" applyFont="1" applyFill="1" applyBorder="1" applyAlignment="1" applyProtection="1">
      <alignment horizontal="right" vertical="center" indent="1"/>
      <protection locked="0" hidden="1"/>
    </xf>
    <xf numFmtId="164" fontId="22" fillId="2" borderId="141" xfId="0" applyNumberFormat="1" applyFont="1" applyFill="1" applyBorder="1" applyAlignment="1" applyProtection="1">
      <alignment horizontal="center" vertical="center"/>
      <protection locked="0" hidden="1"/>
    </xf>
    <xf numFmtId="164" fontId="22" fillId="2" borderId="92" xfId="0" applyNumberFormat="1" applyFont="1" applyFill="1" applyBorder="1" applyAlignment="1" applyProtection="1">
      <alignment horizontal="center" vertical="center"/>
      <protection locked="0" hidden="1"/>
    </xf>
    <xf numFmtId="164" fontId="22" fillId="2" borderId="94" xfId="0" applyNumberFormat="1" applyFont="1" applyFill="1" applyBorder="1" applyAlignment="1" applyProtection="1">
      <alignment horizontal="center" vertical="center"/>
      <protection locked="0" hidden="1"/>
    </xf>
    <xf numFmtId="164" fontId="22" fillId="8" borderId="154" xfId="0" applyNumberFormat="1" applyFont="1" applyFill="1" applyBorder="1" applyAlignment="1" applyProtection="1">
      <alignment horizontal="center" vertical="center"/>
      <protection locked="0" hidden="1"/>
    </xf>
    <xf numFmtId="164" fontId="22" fillId="8" borderId="155" xfId="0" applyNumberFormat="1" applyFont="1" applyFill="1" applyBorder="1" applyAlignment="1" applyProtection="1">
      <alignment horizontal="center" vertical="center"/>
      <protection locked="0" hidden="1"/>
    </xf>
    <xf numFmtId="164" fontId="22" fillId="8" borderId="156" xfId="0" applyNumberFormat="1" applyFont="1" applyFill="1" applyBorder="1" applyAlignment="1" applyProtection="1">
      <alignment horizontal="center" vertical="center"/>
      <protection locked="0" hidden="1"/>
    </xf>
    <xf numFmtId="164" fontId="22" fillId="8" borderId="79" xfId="0" applyNumberFormat="1" applyFont="1" applyFill="1" applyBorder="1" applyAlignment="1" applyProtection="1">
      <alignment horizontal="center" vertical="center"/>
      <protection locked="0" hidden="1"/>
    </xf>
    <xf numFmtId="164" fontId="22" fillId="8" borderId="142" xfId="0" applyNumberFormat="1" applyFont="1" applyFill="1" applyBorder="1" applyAlignment="1" applyProtection="1">
      <alignment horizontal="center" vertical="center"/>
      <protection locked="0" hidden="1"/>
    </xf>
    <xf numFmtId="164" fontId="22" fillId="8" borderId="143" xfId="0" applyNumberFormat="1" applyFont="1" applyFill="1" applyBorder="1" applyAlignment="1" applyProtection="1">
      <alignment horizontal="center" vertical="center"/>
      <protection locked="0" hidden="1"/>
    </xf>
    <xf numFmtId="164" fontId="22" fillId="2" borderId="127" xfId="0" applyNumberFormat="1" applyFont="1" applyFill="1" applyBorder="1" applyAlignment="1" applyProtection="1">
      <alignment horizontal="center" vertical="center" wrapText="1"/>
      <protection locked="0" hidden="1"/>
    </xf>
    <xf numFmtId="0" fontId="0" fillId="2" borderId="128" xfId="0" applyFill="1" applyBorder="1" applyAlignment="1">
      <alignment horizontal="center" vertical="center" wrapText="1"/>
    </xf>
    <xf numFmtId="0" fontId="23" fillId="2" borderId="43" xfId="0" applyFont="1" applyFill="1" applyBorder="1" applyAlignment="1">
      <alignment horizontal="right" vertical="center" wrapText="1" indent="1"/>
    </xf>
    <xf numFmtId="0" fontId="0" fillId="2" borderId="0" xfId="0" applyFill="1" applyAlignment="1">
      <alignment horizontal="right" vertical="center" wrapText="1" indent="1"/>
    </xf>
    <xf numFmtId="0" fontId="0" fillId="2" borderId="43" xfId="0" applyFill="1" applyBorder="1" applyAlignment="1">
      <alignment horizontal="right" vertical="center" wrapText="1" indent="1"/>
    </xf>
    <xf numFmtId="164" fontId="22" fillId="8" borderId="137" xfId="0" applyNumberFormat="1" applyFont="1" applyFill="1" applyBorder="1" applyAlignment="1" applyProtection="1">
      <alignment horizontal="center" vertical="center" wrapText="1"/>
      <protection locked="0" hidden="1"/>
    </xf>
    <xf numFmtId="0" fontId="0" fillId="0" borderId="138" xfId="0" applyBorder="1" applyAlignment="1">
      <alignment horizontal="center" vertical="center" wrapText="1"/>
    </xf>
    <xf numFmtId="0" fontId="0" fillId="0" borderId="139" xfId="0" applyBorder="1" applyAlignment="1">
      <alignment horizontal="center" vertical="center" wrapText="1"/>
    </xf>
    <xf numFmtId="10" fontId="22" fillId="2" borderId="0" xfId="0" applyNumberFormat="1" applyFont="1" applyFill="1" applyAlignment="1" applyProtection="1">
      <alignment horizontal="center" vertical="center" wrapText="1"/>
      <protection locked="0" hidden="1"/>
    </xf>
    <xf numFmtId="10" fontId="0" fillId="2" borderId="0" xfId="0" applyNumberFormat="1" applyFill="1" applyAlignment="1">
      <alignment horizontal="center" vertical="center" wrapText="1"/>
    </xf>
    <xf numFmtId="9" fontId="23" fillId="2" borderId="129" xfId="0" applyNumberFormat="1" applyFont="1" applyFill="1" applyBorder="1" applyAlignment="1">
      <alignment horizontal="center" vertical="center" wrapText="1"/>
    </xf>
    <xf numFmtId="0" fontId="0" fillId="0" borderId="130" xfId="0" applyBorder="1" applyAlignment="1">
      <alignment horizontal="center" vertical="center" wrapText="1"/>
    </xf>
    <xf numFmtId="0" fontId="0" fillId="0" borderId="130" xfId="0" applyBorder="1" applyAlignment="1">
      <alignment wrapText="1"/>
    </xf>
    <xf numFmtId="0" fontId="0" fillId="0" borderId="131" xfId="0" applyBorder="1" applyAlignment="1">
      <alignment wrapText="1"/>
    </xf>
    <xf numFmtId="10" fontId="26" fillId="5" borderId="132" xfId="0" applyNumberFormat="1" applyFont="1" applyFill="1" applyBorder="1" applyAlignment="1">
      <alignment horizontal="center" vertical="center" wrapText="1"/>
    </xf>
    <xf numFmtId="0" fontId="0" fillId="0" borderId="71" xfId="0" applyBorder="1" applyAlignment="1">
      <alignment horizontal="center" vertical="center" wrapText="1"/>
    </xf>
    <xf numFmtId="0" fontId="0" fillId="0" borderId="71" xfId="0" applyBorder="1" applyAlignment="1">
      <alignment wrapText="1"/>
    </xf>
    <xf numFmtId="0" fontId="0" fillId="0" borderId="133" xfId="0" applyBorder="1" applyAlignment="1">
      <alignment wrapText="1"/>
    </xf>
    <xf numFmtId="0" fontId="23" fillId="2" borderId="0" xfId="0" applyFont="1" applyFill="1" applyAlignment="1">
      <alignment horizontal="right" vertical="center" wrapText="1" indent="1"/>
    </xf>
    <xf numFmtId="164" fontId="22" fillId="2" borderId="0" xfId="0" applyNumberFormat="1" applyFont="1" applyFill="1" applyAlignment="1" applyProtection="1">
      <alignment horizontal="center" vertical="center" wrapText="1"/>
      <protection locked="0" hidden="1"/>
    </xf>
    <xf numFmtId="0" fontId="0" fillId="2" borderId="0" xfId="0" applyFill="1" applyAlignment="1">
      <alignment horizontal="center" vertical="center" wrapText="1"/>
    </xf>
    <xf numFmtId="164" fontId="26" fillId="2" borderId="0" xfId="0" applyNumberFormat="1" applyFont="1" applyFill="1" applyAlignment="1" applyProtection="1">
      <alignment horizontal="center" vertical="center" wrapText="1"/>
      <protection locked="0" hidden="1"/>
    </xf>
    <xf numFmtId="0" fontId="38" fillId="2" borderId="0" xfId="0" applyFont="1" applyFill="1" applyAlignment="1">
      <alignment horizontal="center" vertical="center" wrapText="1"/>
    </xf>
    <xf numFmtId="164" fontId="22" fillId="2" borderId="67" xfId="0" applyNumberFormat="1" applyFont="1" applyFill="1" applyBorder="1" applyAlignment="1" applyProtection="1">
      <alignment horizontal="center" vertical="center" wrapText="1"/>
      <protection locked="0" hidden="1"/>
    </xf>
    <xf numFmtId="0" fontId="0" fillId="2" borderId="68" xfId="0" applyFill="1" applyBorder="1" applyAlignment="1">
      <alignment horizontal="center" vertical="center" wrapText="1"/>
    </xf>
    <xf numFmtId="0" fontId="30" fillId="2" borderId="43" xfId="0" applyFont="1" applyFill="1" applyBorder="1" applyAlignment="1">
      <alignment horizontal="right" vertical="center" wrapText="1" indent="1"/>
    </xf>
    <xf numFmtId="0" fontId="30" fillId="2" borderId="0" xfId="0" applyFont="1" applyFill="1" applyAlignment="1">
      <alignment horizontal="right" vertical="center" wrapText="1" indent="1"/>
    </xf>
    <xf numFmtId="0" fontId="30" fillId="2" borderId="26" xfId="0" applyFont="1" applyFill="1" applyBorder="1" applyAlignment="1">
      <alignment horizontal="right" vertical="center" wrapText="1" indent="1"/>
    </xf>
    <xf numFmtId="0" fontId="30" fillId="2" borderId="10" xfId="0" applyFont="1" applyFill="1" applyBorder="1" applyAlignment="1">
      <alignment horizontal="right" vertical="center" wrapText="1" indent="1"/>
    </xf>
    <xf numFmtId="164" fontId="26" fillId="8" borderId="120" xfId="0" applyNumberFormat="1" applyFont="1" applyFill="1" applyBorder="1" applyAlignment="1" applyProtection="1">
      <alignment horizontal="center" vertical="center"/>
      <protection locked="0" hidden="1"/>
    </xf>
    <xf numFmtId="164" fontId="26" fillId="8" borderId="0" xfId="0" applyNumberFormat="1" applyFont="1" applyFill="1" applyAlignment="1" applyProtection="1">
      <alignment horizontal="center" vertical="center"/>
      <protection locked="0" hidden="1"/>
    </xf>
    <xf numFmtId="164" fontId="26" fillId="8" borderId="15" xfId="0" applyNumberFormat="1" applyFont="1" applyFill="1" applyBorder="1" applyAlignment="1" applyProtection="1">
      <alignment horizontal="center" vertical="center"/>
      <protection locked="0" hidden="1"/>
    </xf>
    <xf numFmtId="164" fontId="26" fillId="8" borderId="117" xfId="0" applyNumberFormat="1" applyFont="1" applyFill="1" applyBorder="1" applyAlignment="1" applyProtection="1">
      <alignment horizontal="center" vertical="center"/>
      <protection locked="0" hidden="1"/>
    </xf>
    <xf numFmtId="164" fontId="26" fillId="8" borderId="10" xfId="0" applyNumberFormat="1" applyFont="1" applyFill="1" applyBorder="1" applyAlignment="1" applyProtection="1">
      <alignment horizontal="center" vertical="center"/>
      <protection locked="0" hidden="1"/>
    </xf>
    <xf numFmtId="164" fontId="26" fillId="8" borderId="16" xfId="0" applyNumberFormat="1" applyFont="1" applyFill="1" applyBorder="1" applyAlignment="1" applyProtection="1">
      <alignment horizontal="center" vertical="center"/>
      <protection locked="0" hidden="1"/>
    </xf>
    <xf numFmtId="0" fontId="36" fillId="2" borderId="25"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43" xfId="0" applyBorder="1" applyAlignment="1">
      <alignment horizontal="center" vertical="center" wrapText="1"/>
    </xf>
    <xf numFmtId="0" fontId="0" fillId="0" borderId="15" xfId="0" applyBorder="1" applyAlignment="1">
      <alignment horizontal="center" vertical="center" wrapText="1"/>
    </xf>
    <xf numFmtId="0" fontId="0" fillId="0" borderId="19" xfId="0" applyBorder="1" applyAlignment="1">
      <alignment wrapText="1"/>
    </xf>
    <xf numFmtId="0" fontId="0" fillId="0" borderId="20" xfId="0" applyBorder="1" applyAlignment="1">
      <alignment wrapText="1"/>
    </xf>
    <xf numFmtId="164" fontId="0" fillId="0" borderId="125" xfId="0" applyNumberFormat="1" applyBorder="1" applyAlignment="1">
      <alignment horizontal="center" vertical="center" wrapText="1"/>
    </xf>
    <xf numFmtId="0" fontId="0" fillId="0" borderId="125" xfId="0" applyBorder="1" applyAlignment="1">
      <alignment horizontal="center" vertical="center" wrapText="1"/>
    </xf>
    <xf numFmtId="0" fontId="0" fillId="0" borderId="126" xfId="0" applyBorder="1" applyAlignment="1">
      <alignment horizontal="center" vertical="center" wrapText="1"/>
    </xf>
    <xf numFmtId="0" fontId="17" fillId="2" borderId="9"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23" fillId="2" borderId="45" xfId="0" applyFont="1" applyFill="1" applyBorder="1" applyAlignment="1">
      <alignment horizontal="right" vertical="center" wrapText="1"/>
    </xf>
    <xf numFmtId="0" fontId="23" fillId="2" borderId="46" xfId="0" applyFont="1" applyFill="1" applyBorder="1" applyAlignment="1">
      <alignment horizontal="right" vertical="center" wrapText="1"/>
    </xf>
    <xf numFmtId="0" fontId="23" fillId="2" borderId="10" xfId="0" applyFont="1" applyFill="1" applyBorder="1" applyAlignment="1">
      <alignment horizontal="right" vertical="center" wrapText="1"/>
    </xf>
    <xf numFmtId="0" fontId="23" fillId="2" borderId="47" xfId="0" applyFont="1" applyFill="1" applyBorder="1" applyAlignment="1">
      <alignment horizontal="right" vertical="center" wrapText="1"/>
    </xf>
    <xf numFmtId="164" fontId="22" fillId="8" borderId="27" xfId="0" applyNumberFormat="1" applyFont="1" applyFill="1" applyBorder="1" applyAlignment="1" applyProtection="1">
      <alignment horizontal="center" vertical="center" wrapText="1"/>
      <protection locked="0" hidden="1"/>
    </xf>
    <xf numFmtId="0" fontId="0" fillId="0" borderId="15" xfId="0" applyBorder="1" applyAlignment="1">
      <alignment wrapText="1"/>
    </xf>
    <xf numFmtId="0" fontId="0" fillId="0" borderId="37" xfId="0" applyBorder="1" applyAlignment="1">
      <alignment wrapText="1"/>
    </xf>
    <xf numFmtId="0" fontId="0" fillId="0" borderId="38" xfId="0" applyBorder="1" applyAlignment="1">
      <alignment wrapText="1"/>
    </xf>
    <xf numFmtId="0" fontId="0" fillId="0" borderId="39" xfId="0" applyBorder="1" applyAlignment="1">
      <alignment wrapText="1"/>
    </xf>
    <xf numFmtId="164" fontId="22" fillId="8" borderId="40" xfId="0" applyNumberFormat="1" applyFont="1" applyFill="1" applyBorder="1" applyAlignment="1" applyProtection="1">
      <alignment horizontal="center" vertical="center" wrapText="1"/>
      <protection locked="0" hidden="1"/>
    </xf>
    <xf numFmtId="0" fontId="0" fillId="0" borderId="41" xfId="0" applyBorder="1" applyAlignment="1">
      <alignment wrapText="1"/>
    </xf>
    <xf numFmtId="0" fontId="0" fillId="0" borderId="42" xfId="0" applyBorder="1" applyAlignment="1">
      <alignment wrapText="1"/>
    </xf>
    <xf numFmtId="0" fontId="0" fillId="0" borderId="28" xfId="0" applyBorder="1" applyAlignment="1">
      <alignment wrapText="1"/>
    </xf>
    <xf numFmtId="0" fontId="27" fillId="2" borderId="122" xfId="0" applyFont="1" applyFill="1" applyBorder="1" applyAlignment="1">
      <alignment horizontal="right" vertical="center" wrapText="1" indent="1"/>
    </xf>
    <xf numFmtId="0" fontId="27" fillId="2" borderId="115" xfId="0" applyFont="1" applyFill="1" applyBorder="1" applyAlignment="1">
      <alignment horizontal="right" vertical="center" wrapText="1" indent="1"/>
    </xf>
    <xf numFmtId="0" fontId="27" fillId="2" borderId="123" xfId="0" applyFont="1" applyFill="1" applyBorder="1" applyAlignment="1">
      <alignment horizontal="right" vertical="center" wrapText="1" indent="1"/>
    </xf>
    <xf numFmtId="0" fontId="27" fillId="2" borderId="99" xfId="0" applyFont="1" applyFill="1" applyBorder="1" applyAlignment="1">
      <alignment horizontal="right" vertical="center" wrapText="1" indent="1"/>
    </xf>
    <xf numFmtId="0" fontId="27" fillId="2" borderId="100" xfId="0" applyFont="1" applyFill="1" applyBorder="1" applyAlignment="1">
      <alignment horizontal="right" vertical="center" wrapText="1" indent="1"/>
    </xf>
    <xf numFmtId="0" fontId="27" fillId="2" borderId="101" xfId="0" applyFont="1" applyFill="1" applyBorder="1" applyAlignment="1">
      <alignment horizontal="right" vertical="center" wrapText="1" indent="1"/>
    </xf>
    <xf numFmtId="166" fontId="26" fillId="8" borderId="114" xfId="0" applyNumberFormat="1" applyFont="1" applyFill="1" applyBorder="1" applyAlignment="1" applyProtection="1">
      <alignment horizontal="center" vertical="center"/>
      <protection locked="0" hidden="1"/>
    </xf>
    <xf numFmtId="166" fontId="26" fillId="8" borderId="115" xfId="0" applyNumberFormat="1" applyFont="1" applyFill="1" applyBorder="1" applyAlignment="1" applyProtection="1">
      <alignment horizontal="center" vertical="center"/>
      <protection locked="0" hidden="1"/>
    </xf>
    <xf numFmtId="166" fontId="26" fillId="8" borderId="116" xfId="0" applyNumberFormat="1" applyFont="1" applyFill="1" applyBorder="1" applyAlignment="1" applyProtection="1">
      <alignment horizontal="center" vertical="center"/>
      <protection locked="0" hidden="1"/>
    </xf>
    <xf numFmtId="166" fontId="26" fillId="8" borderId="103" xfId="0" applyNumberFormat="1" applyFont="1" applyFill="1" applyBorder="1" applyAlignment="1" applyProtection="1">
      <alignment horizontal="center" vertical="center"/>
      <protection locked="0" hidden="1"/>
    </xf>
    <xf numFmtId="166" fontId="26" fillId="8" borderId="100" xfId="0" applyNumberFormat="1" applyFont="1" applyFill="1" applyBorder="1" applyAlignment="1" applyProtection="1">
      <alignment horizontal="center" vertical="center"/>
      <protection locked="0" hidden="1"/>
    </xf>
    <xf numFmtId="166" fontId="26" fillId="8" borderId="104" xfId="0" applyNumberFormat="1" applyFont="1" applyFill="1" applyBorder="1" applyAlignment="1" applyProtection="1">
      <alignment horizontal="center" vertical="center"/>
      <protection locked="0" hidden="1"/>
    </xf>
    <xf numFmtId="0" fontId="17" fillId="5" borderId="122" xfId="0" applyFont="1" applyFill="1" applyBorder="1" applyAlignment="1">
      <alignment horizontal="right" vertical="center" wrapText="1" indent="1"/>
    </xf>
    <xf numFmtId="0" fontId="17" fillId="5" borderId="115" xfId="0" applyFont="1" applyFill="1" applyBorder="1" applyAlignment="1">
      <alignment horizontal="right" vertical="center" wrapText="1" indent="1"/>
    </xf>
    <xf numFmtId="0" fontId="17" fillId="5" borderId="73" xfId="0" applyFont="1" applyFill="1" applyBorder="1" applyAlignment="1">
      <alignment horizontal="right" vertical="center" wrapText="1" indent="1"/>
    </xf>
    <xf numFmtId="0" fontId="17" fillId="5" borderId="17" xfId="0" applyFont="1" applyFill="1" applyBorder="1" applyAlignment="1">
      <alignment horizontal="right" vertical="center" wrapText="1" indent="1"/>
    </xf>
    <xf numFmtId="166" fontId="17" fillId="5" borderId="114" xfId="0" applyNumberFormat="1" applyFont="1" applyFill="1" applyBorder="1" applyAlignment="1">
      <alignment horizontal="center" vertical="center"/>
    </xf>
    <xf numFmtId="166" fontId="17" fillId="5" borderId="115" xfId="0" applyNumberFormat="1" applyFont="1" applyFill="1" applyBorder="1" applyAlignment="1">
      <alignment horizontal="center" vertical="center"/>
    </xf>
    <xf numFmtId="166" fontId="17" fillId="5" borderId="116" xfId="0" applyNumberFormat="1" applyFont="1" applyFill="1" applyBorder="1" applyAlignment="1">
      <alignment horizontal="center" vertical="center"/>
    </xf>
    <xf numFmtId="166" fontId="17" fillId="5" borderId="124" xfId="0" applyNumberFormat="1" applyFont="1" applyFill="1" applyBorder="1" applyAlignment="1">
      <alignment horizontal="center" vertical="center"/>
    </xf>
    <xf numFmtId="166" fontId="17" fillId="5" borderId="17" xfId="0" applyNumberFormat="1" applyFont="1" applyFill="1" applyBorder="1" applyAlignment="1">
      <alignment horizontal="center" vertical="center"/>
    </xf>
    <xf numFmtId="166" fontId="17" fillId="5" borderId="18" xfId="0" applyNumberFormat="1" applyFont="1" applyFill="1" applyBorder="1" applyAlignment="1">
      <alignment horizontal="center" vertical="center"/>
    </xf>
    <xf numFmtId="0" fontId="23" fillId="2" borderId="0" xfId="0" applyFont="1" applyFill="1" applyAlignment="1">
      <alignment horizontal="right" vertical="center" wrapText="1"/>
    </xf>
    <xf numFmtId="0" fontId="23" fillId="2" borderId="29" xfId="0" applyFont="1" applyFill="1" applyBorder="1" applyAlignment="1">
      <alignment horizontal="right" vertical="center" wrapText="1"/>
    </xf>
    <xf numFmtId="0" fontId="23" fillId="2" borderId="30" xfId="0" applyFont="1" applyFill="1" applyBorder="1" applyAlignment="1">
      <alignment horizontal="right" vertical="center" wrapText="1"/>
    </xf>
    <xf numFmtId="0" fontId="23" fillId="2" borderId="79" xfId="0" applyFont="1" applyFill="1" applyBorder="1" applyAlignment="1">
      <alignment horizontal="right" vertical="center" wrapText="1"/>
    </xf>
    <xf numFmtId="0" fontId="37" fillId="2" borderId="43" xfId="0" applyFont="1" applyFill="1" applyBorder="1" applyAlignment="1">
      <alignment horizontal="right" vertical="center" wrapText="1" indent="1"/>
    </xf>
    <xf numFmtId="0" fontId="37" fillId="2" borderId="0" xfId="0" applyFont="1" applyFill="1" applyAlignment="1">
      <alignment horizontal="right" vertical="center" wrapText="1" indent="1"/>
    </xf>
    <xf numFmtId="0" fontId="19" fillId="2" borderId="43" xfId="0" applyFont="1" applyFill="1" applyBorder="1" applyAlignment="1">
      <alignment horizontal="right" vertical="center" wrapText="1" indent="1"/>
    </xf>
    <xf numFmtId="0" fontId="19" fillId="2" borderId="0" xfId="0" applyFont="1" applyFill="1" applyAlignment="1">
      <alignment horizontal="right" vertical="center" wrapText="1" indent="1"/>
    </xf>
    <xf numFmtId="164" fontId="30" fillId="2" borderId="110" xfId="0" applyNumberFormat="1" applyFont="1" applyFill="1" applyBorder="1" applyAlignment="1">
      <alignment horizontal="right" vertical="center" wrapText="1"/>
    </xf>
    <xf numFmtId="0" fontId="0" fillId="0" borderId="111" xfId="0" applyBorder="1" applyAlignment="1">
      <alignment wrapText="1"/>
    </xf>
    <xf numFmtId="0" fontId="0" fillId="0" borderId="112" xfId="0" applyBorder="1" applyAlignment="1">
      <alignment wrapText="1"/>
    </xf>
    <xf numFmtId="0" fontId="0" fillId="0" borderId="110" xfId="0" applyBorder="1" applyAlignment="1">
      <alignment wrapText="1"/>
    </xf>
    <xf numFmtId="0" fontId="30" fillId="2" borderId="25" xfId="0" applyFont="1" applyFill="1" applyBorder="1" applyAlignment="1">
      <alignment horizontal="center" vertical="center" wrapText="1"/>
    </xf>
    <xf numFmtId="0" fontId="0" fillId="0" borderId="9" xfId="0" applyBorder="1" applyAlignment="1">
      <alignment horizontal="center" vertical="center" wrapText="1"/>
    </xf>
    <xf numFmtId="0" fontId="0" fillId="0" borderId="34" xfId="0" applyBorder="1" applyAlignment="1">
      <alignment horizontal="center" vertical="center" wrapText="1"/>
    </xf>
    <xf numFmtId="0" fontId="0" fillId="0" borderId="0" xfId="0" applyAlignment="1">
      <alignment horizontal="center" vertical="center" wrapText="1"/>
    </xf>
    <xf numFmtId="0" fontId="0" fillId="0" borderId="121" xfId="0" applyBorder="1" applyAlignment="1">
      <alignment horizontal="center" vertical="center" wrapText="1"/>
    </xf>
    <xf numFmtId="0" fontId="30" fillId="2" borderId="43" xfId="0" applyFont="1" applyFill="1" applyBorder="1" applyAlignment="1">
      <alignment horizontal="center" vertical="center" wrapText="1"/>
    </xf>
    <xf numFmtId="0" fontId="20" fillId="4" borderId="43" xfId="0" applyFont="1" applyFill="1" applyBorder="1" applyAlignment="1">
      <alignment horizontal="center" vertical="center" wrapText="1"/>
    </xf>
    <xf numFmtId="0" fontId="0" fillId="0" borderId="43" xfId="0" applyBorder="1" applyAlignment="1">
      <alignment wrapText="1"/>
    </xf>
    <xf numFmtId="0" fontId="16" fillId="0" borderId="11"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36" xfId="0" applyFont="1" applyBorder="1" applyAlignment="1">
      <alignment horizontal="center" vertical="center" wrapText="1"/>
    </xf>
    <xf numFmtId="0" fontId="0" fillId="3" borderId="25" xfId="0" applyFill="1" applyBorder="1" applyAlignment="1">
      <alignment horizontal="center" vertical="center" wrapText="1"/>
    </xf>
    <xf numFmtId="0" fontId="0" fillId="0" borderId="26" xfId="0" applyBorder="1" applyAlignment="1">
      <alignment horizontal="center" vertical="center" wrapText="1"/>
    </xf>
    <xf numFmtId="0" fontId="0" fillId="0" borderId="10" xfId="0" applyBorder="1" applyAlignment="1">
      <alignment horizontal="center" vertical="center" wrapText="1"/>
    </xf>
    <xf numFmtId="0" fontId="0" fillId="0" borderId="73" xfId="0" applyBorder="1" applyAlignment="1">
      <alignment horizontal="center" vertical="center" wrapText="1"/>
    </xf>
    <xf numFmtId="0" fontId="0" fillId="0" borderId="36" xfId="0" applyBorder="1" applyAlignment="1">
      <alignment horizontal="center" vertical="center" wrapText="1"/>
    </xf>
    <xf numFmtId="0" fontId="32" fillId="9" borderId="74" xfId="0" applyFont="1" applyFill="1" applyBorder="1" applyAlignment="1">
      <alignment horizontal="center" vertical="center" wrapText="1"/>
    </xf>
    <xf numFmtId="0" fontId="33" fillId="9" borderId="75" xfId="0" applyFont="1" applyFill="1" applyBorder="1" applyAlignment="1">
      <alignment horizontal="center" vertical="center" wrapText="1"/>
    </xf>
    <xf numFmtId="0" fontId="33" fillId="9" borderId="80" xfId="0" applyFont="1" applyFill="1" applyBorder="1" applyAlignment="1">
      <alignment horizontal="center" vertical="center" wrapText="1"/>
    </xf>
    <xf numFmtId="164" fontId="29" fillId="2" borderId="120" xfId="0" applyNumberFormat="1" applyFont="1" applyFill="1" applyBorder="1" applyAlignment="1">
      <alignment horizontal="center" vertical="center"/>
    </xf>
    <xf numFmtId="10" fontId="29" fillId="2" borderId="0" xfId="0" applyNumberFormat="1" applyFont="1" applyFill="1" applyAlignment="1">
      <alignment horizontal="center" vertical="center"/>
    </xf>
    <xf numFmtId="0" fontId="0" fillId="0" borderId="15" xfId="0" applyBorder="1"/>
    <xf numFmtId="10" fontId="29" fillId="2" borderId="120" xfId="0" applyNumberFormat="1" applyFont="1" applyFill="1" applyBorder="1" applyAlignment="1">
      <alignment horizontal="center" vertical="center"/>
    </xf>
    <xf numFmtId="164" fontId="30" fillId="2" borderId="35" xfId="0" applyNumberFormat="1" applyFont="1" applyFill="1" applyBorder="1" applyAlignment="1">
      <alignment horizontal="right" vertical="center" wrapText="1"/>
    </xf>
    <xf numFmtId="0" fontId="0" fillId="0" borderId="17" xfId="0" applyBorder="1" applyAlignment="1">
      <alignment wrapText="1"/>
    </xf>
    <xf numFmtId="0" fontId="0" fillId="0" borderId="36" xfId="0" applyBorder="1" applyAlignment="1">
      <alignment wrapText="1"/>
    </xf>
    <xf numFmtId="10" fontId="29" fillId="2" borderId="114" xfId="0" applyNumberFormat="1" applyFont="1" applyFill="1" applyBorder="1" applyAlignment="1">
      <alignment horizontal="center" vertical="center"/>
    </xf>
    <xf numFmtId="10" fontId="29" fillId="2" borderId="115" xfId="0" applyNumberFormat="1" applyFont="1" applyFill="1" applyBorder="1" applyAlignment="1">
      <alignment horizontal="center" vertical="center"/>
    </xf>
    <xf numFmtId="0" fontId="0" fillId="0" borderId="115" xfId="0" applyBorder="1"/>
    <xf numFmtId="0" fontId="0" fillId="0" borderId="116" xfId="0" applyBorder="1"/>
    <xf numFmtId="10" fontId="29" fillId="2" borderId="103" xfId="0" applyNumberFormat="1" applyFont="1" applyFill="1" applyBorder="1" applyAlignment="1">
      <alignment horizontal="center" vertical="center"/>
    </xf>
    <xf numFmtId="10" fontId="29" fillId="2" borderId="100" xfId="0" applyNumberFormat="1" applyFont="1" applyFill="1" applyBorder="1" applyAlignment="1">
      <alignment horizontal="center" vertical="center"/>
    </xf>
    <xf numFmtId="0" fontId="0" fillId="0" borderId="100" xfId="0" applyBorder="1"/>
    <xf numFmtId="0" fontId="0" fillId="0" borderId="104" xfId="0" applyBorder="1"/>
    <xf numFmtId="0" fontId="0" fillId="2" borderId="0" xfId="0" applyFill="1"/>
    <xf numFmtId="164" fontId="30" fillId="5" borderId="110" xfId="0" applyNumberFormat="1" applyFont="1" applyFill="1" applyBorder="1" applyAlignment="1">
      <alignment horizontal="right" vertical="center" wrapText="1"/>
    </xf>
    <xf numFmtId="0" fontId="0" fillId="5" borderId="111" xfId="0" applyFill="1" applyBorder="1" applyAlignment="1">
      <alignment wrapText="1"/>
    </xf>
    <xf numFmtId="0" fontId="0" fillId="5" borderId="112" xfId="0" applyFill="1" applyBorder="1" applyAlignment="1">
      <alignment wrapText="1"/>
    </xf>
    <xf numFmtId="0" fontId="0" fillId="5" borderId="70" xfId="0" applyFill="1" applyBorder="1" applyAlignment="1">
      <alignment wrapText="1"/>
    </xf>
    <xf numFmtId="0" fontId="0" fillId="5" borderId="71" xfId="0" applyFill="1" applyBorder="1" applyAlignment="1">
      <alignment wrapText="1"/>
    </xf>
    <xf numFmtId="0" fontId="0" fillId="5" borderId="72" xfId="0" applyFill="1" applyBorder="1" applyAlignment="1">
      <alignment wrapText="1"/>
    </xf>
    <xf numFmtId="0" fontId="0" fillId="3" borderId="113" xfId="0" applyFill="1" applyBorder="1" applyAlignment="1">
      <alignment horizontal="center" vertical="center" wrapText="1"/>
    </xf>
    <xf numFmtId="0" fontId="0" fillId="0" borderId="19" xfId="0" applyBorder="1" applyAlignment="1">
      <alignment horizontal="center" vertical="center" wrapText="1"/>
    </xf>
    <xf numFmtId="10" fontId="28" fillId="0" borderId="108" xfId="0" applyNumberFormat="1" applyFont="1" applyBorder="1" applyAlignment="1">
      <alignment horizontal="center" vertical="center" wrapText="1"/>
    </xf>
    <xf numFmtId="10" fontId="28" fillId="0" borderId="19" xfId="0" applyNumberFormat="1" applyFont="1" applyBorder="1" applyAlignment="1">
      <alignment horizontal="center" vertical="center" wrapText="1"/>
    </xf>
    <xf numFmtId="10" fontId="28" fillId="0" borderId="109" xfId="0" applyNumberFormat="1" applyFont="1" applyBorder="1" applyAlignment="1">
      <alignment horizontal="center" vertical="center" wrapText="1"/>
    </xf>
    <xf numFmtId="10" fontId="28" fillId="0" borderId="35" xfId="0" applyNumberFormat="1" applyFont="1" applyBorder="1" applyAlignment="1">
      <alignment horizontal="center" vertical="center" wrapText="1"/>
    </xf>
    <xf numFmtId="10" fontId="28" fillId="0" borderId="17" xfId="0" applyNumberFormat="1" applyFont="1" applyBorder="1" applyAlignment="1">
      <alignment horizontal="center" vertical="center" wrapText="1"/>
    </xf>
    <xf numFmtId="10" fontId="28" fillId="0" borderId="36" xfId="0" applyNumberFormat="1" applyFont="1" applyBorder="1" applyAlignment="1">
      <alignment horizontal="center" vertical="center" wrapText="1"/>
    </xf>
    <xf numFmtId="10" fontId="0" fillId="0" borderId="108" xfId="0" applyNumberFormat="1" applyBorder="1" applyAlignment="1">
      <alignment horizontal="center" vertical="center" wrapText="1"/>
    </xf>
    <xf numFmtId="0" fontId="0" fillId="0" borderId="35" xfId="0" applyBorder="1" applyAlignment="1">
      <alignment horizontal="center" vertical="center" wrapText="1"/>
    </xf>
    <xf numFmtId="164" fontId="28" fillId="0" borderId="108" xfId="0" applyNumberFormat="1" applyFont="1" applyBorder="1" applyAlignment="1">
      <alignment horizontal="center" vertical="center" wrapText="1"/>
    </xf>
    <xf numFmtId="164" fontId="28" fillId="0" borderId="19" xfId="0" applyNumberFormat="1" applyFont="1" applyBorder="1" applyAlignment="1">
      <alignment horizontal="center" vertical="center" wrapText="1"/>
    </xf>
    <xf numFmtId="164" fontId="28" fillId="0" borderId="109" xfId="0" applyNumberFormat="1" applyFont="1" applyBorder="1" applyAlignment="1">
      <alignment horizontal="center" vertical="center" wrapText="1"/>
    </xf>
    <xf numFmtId="164" fontId="28" fillId="0" borderId="35" xfId="0" applyNumberFormat="1" applyFont="1" applyBorder="1" applyAlignment="1">
      <alignment horizontal="center" vertical="center" wrapText="1"/>
    </xf>
    <xf numFmtId="164" fontId="28" fillId="0" borderId="17" xfId="0" applyNumberFormat="1" applyFont="1" applyBorder="1" applyAlignment="1">
      <alignment horizontal="center" vertical="center" wrapText="1"/>
    </xf>
    <xf numFmtId="164" fontId="28" fillId="0" borderId="36" xfId="0" applyNumberFormat="1" applyFont="1" applyBorder="1" applyAlignment="1">
      <alignment horizontal="center" vertical="center" wrapText="1"/>
    </xf>
    <xf numFmtId="164" fontId="25" fillId="9" borderId="62" xfId="0" applyNumberFormat="1" applyFont="1" applyFill="1" applyBorder="1" applyAlignment="1">
      <alignment horizontal="center" vertical="center" wrapText="1"/>
    </xf>
    <xf numFmtId="0" fontId="25" fillId="9" borderId="63" xfId="0" applyFont="1" applyFill="1" applyBorder="1" applyAlignment="1">
      <alignment horizontal="center" vertical="center" wrapText="1"/>
    </xf>
    <xf numFmtId="0" fontId="25" fillId="9" borderId="64" xfId="0" applyFont="1" applyFill="1" applyBorder="1" applyAlignment="1">
      <alignment horizontal="center" vertical="center" wrapText="1"/>
    </xf>
    <xf numFmtId="0" fontId="25" fillId="9" borderId="62" xfId="0" applyFont="1" applyFill="1" applyBorder="1" applyAlignment="1">
      <alignment horizontal="center" vertical="center" wrapText="1"/>
    </xf>
    <xf numFmtId="0" fontId="31" fillId="2" borderId="43" xfId="0" applyFont="1" applyFill="1" applyBorder="1" applyAlignment="1">
      <alignment horizontal="right" vertical="center" wrapText="1" indent="1"/>
    </xf>
    <xf numFmtId="0" fontId="31" fillId="2" borderId="0" xfId="0" applyFont="1" applyFill="1" applyAlignment="1">
      <alignment horizontal="right" vertical="center" wrapText="1" indent="1"/>
    </xf>
    <xf numFmtId="0" fontId="31" fillId="2" borderId="26" xfId="0" applyFont="1" applyFill="1" applyBorder="1" applyAlignment="1">
      <alignment horizontal="right" vertical="center" wrapText="1" indent="1"/>
    </xf>
    <xf numFmtId="0" fontId="31" fillId="2" borderId="10" xfId="0" applyFont="1" applyFill="1" applyBorder="1" applyAlignment="1">
      <alignment horizontal="right" vertical="center" wrapText="1" indent="1"/>
    </xf>
    <xf numFmtId="164" fontId="29" fillId="2" borderId="114" xfId="0" applyNumberFormat="1" applyFont="1" applyFill="1" applyBorder="1" applyAlignment="1">
      <alignment horizontal="center" vertical="center"/>
    </xf>
    <xf numFmtId="164" fontId="29" fillId="2" borderId="115" xfId="0" applyNumberFormat="1" applyFont="1" applyFill="1" applyBorder="1" applyAlignment="1">
      <alignment horizontal="center" vertical="center"/>
    </xf>
    <xf numFmtId="164" fontId="0" fillId="0" borderId="115" xfId="0" applyNumberFormat="1" applyBorder="1"/>
    <xf numFmtId="164" fontId="0" fillId="0" borderId="116" xfId="0" applyNumberFormat="1" applyBorder="1"/>
    <xf numFmtId="164" fontId="29" fillId="2" borderId="117" xfId="0" applyNumberFormat="1" applyFont="1" applyFill="1" applyBorder="1" applyAlignment="1">
      <alignment horizontal="center" vertical="center"/>
    </xf>
    <xf numFmtId="164" fontId="29" fillId="2" borderId="10" xfId="0" applyNumberFormat="1" applyFont="1" applyFill="1" applyBorder="1" applyAlignment="1">
      <alignment horizontal="center" vertical="center"/>
    </xf>
    <xf numFmtId="164" fontId="0" fillId="0" borderId="10" xfId="0" applyNumberFormat="1" applyBorder="1"/>
    <xf numFmtId="164" fontId="0" fillId="0" borderId="16" xfId="0" applyNumberFormat="1" applyBorder="1"/>
    <xf numFmtId="164" fontId="22" fillId="8" borderId="29" xfId="0" applyNumberFormat="1" applyFont="1" applyFill="1" applyBorder="1" applyAlignment="1" applyProtection="1">
      <alignment horizontal="center" vertical="center"/>
      <protection locked="0" hidden="1"/>
    </xf>
    <xf numFmtId="164" fontId="22" fillId="8" borderId="92" xfId="0" applyNumberFormat="1" applyFont="1" applyFill="1" applyBorder="1" applyAlignment="1" applyProtection="1">
      <alignment horizontal="center" vertical="center"/>
      <protection locked="0" hidden="1"/>
    </xf>
    <xf numFmtId="164" fontId="22" fillId="8" borderId="94" xfId="0" applyNumberFormat="1" applyFont="1" applyFill="1" applyBorder="1" applyAlignment="1" applyProtection="1">
      <alignment horizontal="center" vertical="center"/>
      <protection locked="0" hidden="1"/>
    </xf>
    <xf numFmtId="0" fontId="20" fillId="4" borderId="95" xfId="0" applyFont="1" applyFill="1" applyBorder="1" applyAlignment="1">
      <alignment horizontal="center" vertical="center"/>
    </xf>
    <xf numFmtId="0" fontId="20" fillId="4" borderId="43" xfId="0" applyFont="1" applyFill="1" applyBorder="1" applyAlignment="1">
      <alignment horizontal="center" vertical="center"/>
    </xf>
    <xf numFmtId="0" fontId="17" fillId="2" borderId="43" xfId="0" applyFont="1" applyFill="1" applyBorder="1" applyAlignment="1">
      <alignment horizontal="center" vertical="center" wrapText="1"/>
    </xf>
    <xf numFmtId="0" fontId="17" fillId="2" borderId="0" xfId="0" applyFont="1" applyFill="1" applyAlignment="1">
      <alignment horizontal="center" vertical="center" wrapText="1"/>
    </xf>
    <xf numFmtId="164" fontId="26" fillId="5" borderId="70" xfId="0" applyNumberFormat="1" applyFont="1" applyFill="1" applyBorder="1" applyAlignment="1">
      <alignment horizontal="center" vertical="center" wrapText="1"/>
    </xf>
    <xf numFmtId="164" fontId="26" fillId="5" borderId="96" xfId="1" applyNumberFormat="1" applyFont="1" applyFill="1" applyBorder="1" applyAlignment="1">
      <alignment horizontal="center" vertical="center"/>
    </xf>
    <xf numFmtId="164" fontId="26" fillId="5" borderId="83" xfId="1" applyNumberFormat="1" applyFont="1" applyFill="1" applyBorder="1" applyAlignment="1">
      <alignment horizontal="center" vertical="center"/>
    </xf>
    <xf numFmtId="164" fontId="26" fillId="5" borderId="97" xfId="1" applyNumberFormat="1" applyFont="1" applyFill="1" applyBorder="1" applyAlignment="1">
      <alignment horizontal="center" vertical="center"/>
    </xf>
    <xf numFmtId="0" fontId="23" fillId="2" borderId="44" xfId="0" applyFont="1" applyFill="1" applyBorder="1" applyAlignment="1">
      <alignment horizontal="right" vertical="center" wrapText="1"/>
    </xf>
    <xf numFmtId="0" fontId="23" fillId="2" borderId="26" xfId="0" applyFont="1" applyFill="1" applyBorder="1" applyAlignment="1">
      <alignment horizontal="right" vertical="center" wrapText="1"/>
    </xf>
    <xf numFmtId="164" fontId="25" fillId="9" borderId="74" xfId="0" applyNumberFormat="1" applyFont="1" applyFill="1" applyBorder="1" applyAlignment="1" applyProtection="1">
      <alignment horizontal="center" vertical="center" wrapText="1"/>
      <protection locked="0" hidden="1"/>
    </xf>
    <xf numFmtId="0" fontId="25" fillId="9" borderId="75" xfId="0" applyFont="1" applyFill="1" applyBorder="1" applyAlignment="1">
      <alignment wrapText="1"/>
    </xf>
    <xf numFmtId="0" fontId="25" fillId="9" borderId="80" xfId="0" applyFont="1" applyFill="1" applyBorder="1" applyAlignment="1">
      <alignment wrapText="1"/>
    </xf>
    <xf numFmtId="0" fontId="25" fillId="9" borderId="76" xfId="0" applyFont="1" applyFill="1" applyBorder="1" applyAlignment="1">
      <alignment wrapText="1"/>
    </xf>
    <xf numFmtId="0" fontId="25" fillId="9" borderId="77" xfId="0" applyFont="1" applyFill="1" applyBorder="1" applyAlignment="1">
      <alignment wrapText="1"/>
    </xf>
    <xf numFmtId="0" fontId="25" fillId="9" borderId="81" xfId="0" applyFont="1" applyFill="1" applyBorder="1" applyAlignment="1">
      <alignment wrapText="1"/>
    </xf>
    <xf numFmtId="0" fontId="26" fillId="5" borderId="82" xfId="0" applyFont="1" applyFill="1" applyBorder="1" applyAlignment="1">
      <alignment horizontal="right" vertical="center" indent="1"/>
    </xf>
    <xf numFmtId="0" fontId="26" fillId="5" borderId="83" xfId="0" applyFont="1" applyFill="1" applyBorder="1" applyAlignment="1">
      <alignment horizontal="right" vertical="center" indent="1"/>
    </xf>
    <xf numFmtId="0" fontId="26" fillId="5" borderId="84" xfId="0" applyFont="1" applyFill="1" applyBorder="1" applyAlignment="1">
      <alignment horizontal="right" vertical="center" indent="1"/>
    </xf>
    <xf numFmtId="0" fontId="17" fillId="2" borderId="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27" fillId="2" borderId="25" xfId="0" applyFont="1" applyFill="1" applyBorder="1" applyAlignment="1">
      <alignment horizontal="right" vertical="center" wrapText="1" indent="1"/>
    </xf>
    <xf numFmtId="0" fontId="27" fillId="2" borderId="9" xfId="0" applyFont="1" applyFill="1" applyBorder="1" applyAlignment="1">
      <alignment horizontal="right" vertical="center" wrapText="1" indent="1"/>
    </xf>
    <xf numFmtId="0" fontId="27" fillId="2" borderId="98" xfId="0" applyFont="1" applyFill="1" applyBorder="1" applyAlignment="1">
      <alignment horizontal="right" vertical="center" wrapText="1" indent="1"/>
    </xf>
    <xf numFmtId="166" fontId="26" fillId="8" borderId="102" xfId="0" applyNumberFormat="1" applyFont="1" applyFill="1" applyBorder="1" applyAlignment="1" applyProtection="1">
      <alignment horizontal="center" vertical="center"/>
      <protection locked="0" hidden="1"/>
    </xf>
    <xf numFmtId="166" fontId="26" fillId="8" borderId="9" xfId="0" applyNumberFormat="1" applyFont="1" applyFill="1" applyBorder="1" applyAlignment="1" applyProtection="1">
      <alignment horizontal="center" vertical="center"/>
      <protection locked="0" hidden="1"/>
    </xf>
    <xf numFmtId="166" fontId="26" fillId="8" borderId="14" xfId="0" applyNumberFormat="1" applyFont="1" applyFill="1" applyBorder="1" applyAlignment="1" applyProtection="1">
      <alignment horizontal="center" vertical="center"/>
      <protection locked="0" hidden="1"/>
    </xf>
    <xf numFmtId="0" fontId="26" fillId="5" borderId="105" xfId="0" applyFont="1" applyFill="1" applyBorder="1" applyAlignment="1">
      <alignment horizontal="right" vertical="center" indent="1"/>
    </xf>
    <xf numFmtId="0" fontId="26" fillId="5" borderId="106" xfId="0" applyFont="1" applyFill="1" applyBorder="1" applyAlignment="1">
      <alignment horizontal="right" vertical="center" indent="1"/>
    </xf>
    <xf numFmtId="0" fontId="26" fillId="5" borderId="28" xfId="0" applyFont="1" applyFill="1" applyBorder="1" applyAlignment="1">
      <alignment horizontal="right" vertical="center" indent="1"/>
    </xf>
    <xf numFmtId="164" fontId="26" fillId="5" borderId="107" xfId="1" applyNumberFormat="1" applyFont="1" applyFill="1" applyBorder="1" applyAlignment="1">
      <alignment horizontal="center" vertical="center"/>
    </xf>
    <xf numFmtId="0" fontId="25" fillId="9" borderId="57" xfId="0" applyFont="1" applyFill="1" applyBorder="1" applyAlignment="1">
      <alignment horizontal="center" vertical="center" wrapText="1"/>
    </xf>
    <xf numFmtId="0" fontId="25" fillId="9" borderId="58" xfId="0" applyFont="1" applyFill="1" applyBorder="1" applyAlignment="1">
      <alignment horizontal="center" vertical="center" wrapText="1"/>
    </xf>
    <xf numFmtId="0" fontId="25" fillId="9" borderId="59" xfId="0" applyFont="1" applyFill="1" applyBorder="1" applyAlignment="1">
      <alignment horizontal="center" vertical="center" wrapText="1"/>
    </xf>
    <xf numFmtId="0" fontId="25" fillId="9" borderId="60" xfId="0" applyFont="1" applyFill="1" applyBorder="1" applyAlignment="1">
      <alignment horizontal="center" vertical="center" wrapText="1"/>
    </xf>
    <xf numFmtId="0" fontId="25" fillId="9" borderId="0" xfId="0" applyFont="1" applyFill="1" applyAlignment="1">
      <alignment horizontal="center" vertical="center" wrapText="1"/>
    </xf>
    <xf numFmtId="0" fontId="25" fillId="9" borderId="61" xfId="0" applyFont="1" applyFill="1" applyBorder="1" applyAlignment="1">
      <alignment horizontal="center" vertical="center" wrapText="1"/>
    </xf>
    <xf numFmtId="0" fontId="23" fillId="3" borderId="65" xfId="0" applyFont="1" applyFill="1" applyBorder="1" applyAlignment="1">
      <alignment horizontal="right" vertical="center" wrapText="1" indent="1"/>
    </xf>
    <xf numFmtId="0" fontId="0" fillId="3" borderId="9" xfId="0" applyFill="1" applyBorder="1" applyAlignment="1">
      <alignment horizontal="right" vertical="center" wrapText="1" indent="1"/>
    </xf>
    <xf numFmtId="0" fontId="0" fillId="3" borderId="66" xfId="0" applyFill="1" applyBorder="1" applyAlignment="1">
      <alignment horizontal="right" vertical="center" wrapText="1" indent="1"/>
    </xf>
    <xf numFmtId="0" fontId="0" fillId="3" borderId="10" xfId="0" applyFill="1" applyBorder="1" applyAlignment="1">
      <alignment horizontal="right" vertical="center" wrapText="1" indent="1"/>
    </xf>
    <xf numFmtId="10" fontId="0" fillId="3" borderId="10" xfId="0" applyNumberFormat="1" applyFill="1" applyBorder="1" applyAlignment="1">
      <alignment horizontal="right" vertical="center" wrapText="1" indent="1"/>
    </xf>
    <xf numFmtId="164" fontId="22" fillId="3" borderId="9" xfId="0" applyNumberFormat="1" applyFont="1" applyFill="1" applyBorder="1" applyAlignment="1" applyProtection="1">
      <alignment horizontal="center" vertical="center" wrapText="1"/>
      <protection locked="0" hidden="1"/>
    </xf>
    <xf numFmtId="0" fontId="0" fillId="3" borderId="9" xfId="0" applyFill="1" applyBorder="1" applyAlignment="1">
      <alignment wrapText="1"/>
    </xf>
    <xf numFmtId="0" fontId="0" fillId="3" borderId="10" xfId="0" applyFill="1" applyBorder="1" applyAlignment="1">
      <alignment wrapText="1"/>
    </xf>
    <xf numFmtId="0" fontId="23" fillId="3" borderId="9" xfId="0" applyFont="1" applyFill="1" applyBorder="1" applyAlignment="1">
      <alignment horizontal="right" vertical="center" wrapText="1"/>
    </xf>
    <xf numFmtId="0" fontId="0" fillId="3" borderId="14" xfId="0" applyFill="1" applyBorder="1" applyAlignment="1">
      <alignment wrapText="1"/>
    </xf>
    <xf numFmtId="0" fontId="0" fillId="3" borderId="16" xfId="0" applyFill="1" applyBorder="1" applyAlignment="1">
      <alignment wrapText="1"/>
    </xf>
    <xf numFmtId="164" fontId="22" fillId="2" borderId="27" xfId="0" applyNumberFormat="1" applyFont="1" applyFill="1" applyBorder="1" applyAlignment="1" applyProtection="1">
      <alignment horizontal="center" vertical="center" wrapText="1"/>
      <protection locked="0" hidden="1"/>
    </xf>
    <xf numFmtId="0" fontId="0" fillId="2" borderId="0" xfId="0" applyFill="1" applyAlignment="1">
      <alignment wrapText="1"/>
    </xf>
    <xf numFmtId="0" fontId="0" fillId="2" borderId="15" xfId="0" applyFill="1" applyBorder="1" applyAlignment="1">
      <alignment wrapText="1"/>
    </xf>
    <xf numFmtId="0" fontId="0" fillId="2" borderId="37" xfId="0" applyFill="1" applyBorder="1" applyAlignment="1">
      <alignment wrapText="1"/>
    </xf>
    <xf numFmtId="0" fontId="0" fillId="2" borderId="38" xfId="0" applyFill="1" applyBorder="1" applyAlignment="1">
      <alignment wrapText="1"/>
    </xf>
    <xf numFmtId="0" fontId="0" fillId="2" borderId="39" xfId="0" applyFill="1" applyBorder="1" applyAlignment="1">
      <alignment wrapText="1"/>
    </xf>
    <xf numFmtId="164" fontId="22" fillId="8" borderId="67" xfId="0" applyNumberFormat="1" applyFont="1" applyFill="1" applyBorder="1" applyAlignment="1" applyProtection="1">
      <alignment horizontal="center" vertical="center" wrapText="1"/>
      <protection locked="0" hidden="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2" xfId="0" applyBorder="1" applyAlignment="1">
      <alignment horizontal="center" vertical="center" wrapText="1"/>
    </xf>
    <xf numFmtId="0" fontId="16" fillId="0" borderId="25" xfId="0" applyFont="1" applyBorder="1" applyAlignment="1">
      <alignment horizontal="center" vertical="center" wrapText="1"/>
    </xf>
    <xf numFmtId="0" fontId="16" fillId="0" borderId="73" xfId="0" applyFont="1" applyBorder="1" applyAlignment="1">
      <alignment horizontal="center" vertical="center" wrapText="1"/>
    </xf>
    <xf numFmtId="0" fontId="25" fillId="9" borderId="74" xfId="0" applyFont="1" applyFill="1" applyBorder="1" applyAlignment="1">
      <alignment horizontal="right" vertical="center" wrapText="1"/>
    </xf>
    <xf numFmtId="0" fontId="23" fillId="2" borderId="78" xfId="0" applyFont="1" applyFill="1" applyBorder="1" applyAlignment="1">
      <alignment horizontal="right" vertical="center" wrapText="1"/>
    </xf>
    <xf numFmtId="0" fontId="23" fillId="6" borderId="85" xfId="0" applyFont="1" applyFill="1" applyBorder="1" applyAlignment="1" applyProtection="1">
      <alignment horizontal="right" vertical="center" indent="1"/>
      <protection locked="0" hidden="1"/>
    </xf>
    <xf numFmtId="0" fontId="23" fillId="6" borderId="86" xfId="0" applyFont="1" applyFill="1" applyBorder="1" applyAlignment="1" applyProtection="1">
      <alignment horizontal="right" vertical="center" indent="1"/>
      <protection locked="0" hidden="1"/>
    </xf>
    <xf numFmtId="0" fontId="23" fillId="6" borderId="87" xfId="0" applyFont="1" applyFill="1" applyBorder="1" applyAlignment="1" applyProtection="1">
      <alignment horizontal="right" vertical="center" indent="1"/>
      <protection locked="0" hidden="1"/>
    </xf>
    <xf numFmtId="164" fontId="22" fillId="8" borderId="35" xfId="0" applyNumberFormat="1" applyFont="1" applyFill="1" applyBorder="1" applyAlignment="1" applyProtection="1">
      <alignment horizontal="center" vertical="center"/>
      <protection locked="0" hidden="1"/>
    </xf>
    <xf numFmtId="164" fontId="22" fillId="8" borderId="17" xfId="0" applyNumberFormat="1" applyFont="1" applyFill="1" applyBorder="1" applyAlignment="1" applyProtection="1">
      <alignment horizontal="center" vertical="center"/>
      <protection locked="0" hidden="1"/>
    </xf>
    <xf numFmtId="164" fontId="22" fillId="8" borderId="18" xfId="0" applyNumberFormat="1" applyFont="1" applyFill="1" applyBorder="1" applyAlignment="1" applyProtection="1">
      <alignment horizontal="center" vertical="center"/>
      <protection locked="0" hidden="1"/>
    </xf>
    <xf numFmtId="0" fontId="24" fillId="0" borderId="35"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36" xfId="0" applyFont="1" applyBorder="1" applyAlignment="1">
      <alignment horizontal="center" vertical="center" wrapText="1"/>
    </xf>
    <xf numFmtId="10" fontId="22" fillId="2" borderId="27" xfId="0" applyNumberFormat="1" applyFont="1" applyFill="1" applyBorder="1" applyAlignment="1" applyProtection="1">
      <alignment horizontal="center" vertical="center" wrapText="1"/>
      <protection locked="0" hidden="1"/>
    </xf>
    <xf numFmtId="10" fontId="0" fillId="2" borderId="0" xfId="0" applyNumberFormat="1" applyFill="1" applyAlignment="1">
      <alignment wrapText="1"/>
    </xf>
    <xf numFmtId="10" fontId="0" fillId="2" borderId="15" xfId="0" applyNumberFormat="1" applyFill="1" applyBorder="1" applyAlignment="1">
      <alignment wrapText="1"/>
    </xf>
    <xf numFmtId="10" fontId="0" fillId="2" borderId="37" xfId="0" applyNumberFormat="1" applyFill="1" applyBorder="1" applyAlignment="1">
      <alignment wrapText="1"/>
    </xf>
    <xf numFmtId="10" fontId="0" fillId="2" borderId="38" xfId="0" applyNumberFormat="1" applyFill="1" applyBorder="1" applyAlignment="1">
      <alignment wrapText="1"/>
    </xf>
    <xf numFmtId="10" fontId="0" fillId="2" borderId="39" xfId="0" applyNumberFormat="1" applyFill="1" applyBorder="1" applyAlignment="1">
      <alignment wrapText="1"/>
    </xf>
    <xf numFmtId="164" fontId="22" fillId="2" borderId="40" xfId="0" applyNumberFormat="1" applyFont="1" applyFill="1" applyBorder="1" applyAlignment="1" applyProtection="1">
      <alignment horizontal="center" vertical="center" wrapText="1"/>
      <protection locked="0" hidden="1"/>
    </xf>
    <xf numFmtId="0" fontId="0" fillId="2" borderId="41" xfId="0" applyFill="1" applyBorder="1" applyAlignment="1">
      <alignment wrapText="1"/>
    </xf>
    <xf numFmtId="0" fontId="0" fillId="2" borderId="42" xfId="0" applyFill="1" applyBorder="1" applyAlignment="1">
      <alignment wrapText="1"/>
    </xf>
    <xf numFmtId="0" fontId="0" fillId="2" borderId="28" xfId="0" applyFill="1" applyBorder="1" applyAlignment="1">
      <alignment wrapText="1"/>
    </xf>
    <xf numFmtId="0" fontId="0" fillId="2" borderId="10" xfId="0" applyFill="1" applyBorder="1" applyAlignment="1">
      <alignment wrapText="1"/>
    </xf>
    <xf numFmtId="0" fontId="0" fillId="2" borderId="16" xfId="0" applyFill="1" applyBorder="1" applyAlignment="1">
      <alignment wrapText="1"/>
    </xf>
    <xf numFmtId="0" fontId="20" fillId="7" borderId="43" xfId="0" applyFont="1" applyFill="1" applyBorder="1" applyAlignment="1">
      <alignment horizontal="center" vertical="center" wrapText="1"/>
    </xf>
    <xf numFmtId="0" fontId="20" fillId="7" borderId="0" xfId="0" applyFont="1" applyFill="1" applyAlignment="1">
      <alignment horizontal="center" vertical="center" wrapText="1"/>
    </xf>
    <xf numFmtId="0" fontId="20" fillId="7" borderId="26"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23" fillId="5" borderId="43" xfId="0" applyFont="1" applyFill="1" applyBorder="1" applyAlignment="1">
      <alignment horizontal="right" vertical="center" wrapText="1"/>
    </xf>
    <xf numFmtId="0" fontId="23" fillId="5" borderId="0" xfId="0" applyFont="1" applyFill="1" applyAlignment="1">
      <alignment horizontal="right" vertical="center" wrapText="1"/>
    </xf>
    <xf numFmtId="0" fontId="23" fillId="5" borderId="29" xfId="0" applyFont="1" applyFill="1" applyBorder="1" applyAlignment="1">
      <alignment horizontal="right" vertical="center" wrapText="1"/>
    </xf>
    <xf numFmtId="0" fontId="23" fillId="5" borderId="26" xfId="0" applyFont="1" applyFill="1" applyBorder="1" applyAlignment="1">
      <alignment horizontal="right" vertical="center" wrapText="1"/>
    </xf>
    <xf numFmtId="0" fontId="23" fillId="5" borderId="10" xfId="0" applyFont="1" applyFill="1" applyBorder="1" applyAlignment="1">
      <alignment horizontal="right" vertical="center" wrapText="1"/>
    </xf>
    <xf numFmtId="0" fontId="23" fillId="5" borderId="47" xfId="0" applyFont="1" applyFill="1" applyBorder="1" applyAlignment="1">
      <alignment horizontal="right" vertical="center" wrapText="1"/>
    </xf>
    <xf numFmtId="164" fontId="22" fillId="5" borderId="27" xfId="0" applyNumberFormat="1" applyFont="1" applyFill="1" applyBorder="1" applyAlignment="1" applyProtection="1">
      <alignment horizontal="center" vertical="center" wrapText="1"/>
      <protection locked="0" hidden="1"/>
    </xf>
    <xf numFmtId="0" fontId="0" fillId="5" borderId="0" xfId="0" applyFill="1" applyAlignment="1">
      <alignment wrapText="1"/>
    </xf>
    <xf numFmtId="0" fontId="0" fillId="5" borderId="15" xfId="0" applyFill="1" applyBorder="1" applyAlignment="1">
      <alignment wrapText="1"/>
    </xf>
    <xf numFmtId="0" fontId="0" fillId="5" borderId="28" xfId="0" applyFill="1" applyBorder="1" applyAlignment="1">
      <alignment wrapText="1"/>
    </xf>
    <xf numFmtId="0" fontId="0" fillId="5" borderId="10" xfId="0" applyFill="1" applyBorder="1" applyAlignment="1">
      <alignment wrapText="1"/>
    </xf>
    <xf numFmtId="0" fontId="0" fillId="5" borderId="16" xfId="0" applyFill="1" applyBorder="1" applyAlignment="1">
      <alignment wrapText="1"/>
    </xf>
    <xf numFmtId="0" fontId="0" fillId="0" borderId="0" xfId="0" applyAlignment="1">
      <alignment horizontal="right" vertical="center" wrapText="1" indent="1"/>
    </xf>
    <xf numFmtId="0" fontId="0" fillId="0" borderId="29" xfId="0" applyBorder="1" applyAlignment="1">
      <alignment horizontal="right" vertical="center" wrapText="1" indent="1"/>
    </xf>
    <xf numFmtId="0" fontId="0" fillId="0" borderId="30" xfId="0" applyBorder="1" applyAlignment="1">
      <alignment horizontal="right" vertical="center" wrapText="1" indent="1"/>
    </xf>
    <xf numFmtId="10" fontId="0" fillId="6" borderId="31" xfId="0" applyNumberFormat="1" applyFill="1" applyBorder="1" applyAlignment="1">
      <alignment horizontal="right" vertical="center" wrapText="1" indent="1"/>
    </xf>
    <xf numFmtId="0" fontId="0" fillId="0" borderId="32" xfId="0" applyBorder="1" applyAlignment="1">
      <alignment horizontal="right" vertical="center" wrapText="1" indent="1"/>
    </xf>
    <xf numFmtId="0" fontId="0" fillId="0" borderId="33" xfId="0" applyBorder="1" applyAlignment="1">
      <alignment horizontal="right" vertical="center" wrapText="1" indent="1"/>
    </xf>
    <xf numFmtId="0" fontId="17" fillId="5" borderId="118" xfId="0" applyFont="1" applyFill="1" applyBorder="1" applyAlignment="1">
      <alignment horizontal="center" vertical="center" wrapText="1"/>
    </xf>
    <xf numFmtId="0" fontId="0" fillId="0" borderId="111" xfId="0" applyBorder="1" applyAlignment="1">
      <alignment horizontal="center" vertical="center" wrapText="1"/>
    </xf>
    <xf numFmtId="0" fontId="0" fillId="0" borderId="119" xfId="0" applyBorder="1" applyAlignment="1">
      <alignment horizontal="center" vertical="center" wrapText="1"/>
    </xf>
    <xf numFmtId="0" fontId="0" fillId="0" borderId="16" xfId="0" applyBorder="1" applyAlignment="1">
      <alignment horizontal="center" vertical="center" wrapText="1"/>
    </xf>
    <xf numFmtId="0" fontId="32" fillId="9" borderId="76" xfId="0" applyFont="1" applyFill="1" applyBorder="1" applyAlignment="1">
      <alignment horizontal="center" vertical="center" wrapText="1"/>
    </xf>
    <xf numFmtId="0" fontId="33" fillId="9" borderId="77" xfId="0" applyFont="1" applyFill="1" applyBorder="1" applyAlignment="1">
      <alignment horizontal="center" vertical="center" wrapText="1"/>
    </xf>
    <xf numFmtId="0" fontId="33" fillId="9" borderId="81" xfId="0" applyFont="1" applyFill="1" applyBorder="1" applyAlignment="1">
      <alignment horizontal="center" vertical="center" wrapText="1"/>
    </xf>
    <xf numFmtId="164" fontId="34" fillId="9" borderId="74" xfId="0" applyNumberFormat="1" applyFont="1" applyFill="1" applyBorder="1" applyAlignment="1">
      <alignment horizontal="center" vertical="center" wrapText="1"/>
    </xf>
    <xf numFmtId="0" fontId="35" fillId="9" borderId="75" xfId="0" applyFont="1" applyFill="1" applyBorder="1" applyAlignment="1">
      <alignment wrapText="1"/>
    </xf>
    <xf numFmtId="0" fontId="35" fillId="9" borderId="80" xfId="0" applyFont="1" applyFill="1" applyBorder="1" applyAlignment="1">
      <alignment wrapText="1"/>
    </xf>
    <xf numFmtId="0" fontId="35" fillId="9" borderId="76" xfId="0" applyFont="1" applyFill="1" applyBorder="1" applyAlignment="1">
      <alignment wrapText="1"/>
    </xf>
    <xf numFmtId="0" fontId="35" fillId="9" borderId="77" xfId="0" applyFont="1" applyFill="1" applyBorder="1" applyAlignment="1">
      <alignment wrapText="1"/>
    </xf>
    <xf numFmtId="0" fontId="35" fillId="9" borderId="81" xfId="0" applyFont="1" applyFill="1" applyBorder="1" applyAlignment="1">
      <alignment wrapText="1"/>
    </xf>
    <xf numFmtId="164" fontId="22" fillId="2" borderId="175" xfId="0" applyNumberFormat="1" applyFont="1" applyFill="1" applyBorder="1" applyAlignment="1" applyProtection="1">
      <alignment horizontal="center" vertical="center"/>
      <protection locked="0" hidden="1"/>
    </xf>
    <xf numFmtId="164" fontId="22" fillId="2" borderId="142" xfId="0" applyNumberFormat="1" applyFont="1" applyFill="1" applyBorder="1" applyAlignment="1" applyProtection="1">
      <alignment horizontal="center" vertical="center"/>
      <protection locked="0" hidden="1"/>
    </xf>
    <xf numFmtId="164" fontId="22" fillId="2" borderId="143" xfId="0" applyNumberFormat="1" applyFont="1" applyFill="1" applyBorder="1" applyAlignment="1" applyProtection="1">
      <alignment horizontal="center" vertical="center"/>
      <protection locked="0" hidden="1"/>
    </xf>
    <xf numFmtId="0" fontId="45" fillId="9" borderId="74" xfId="0" applyFont="1" applyFill="1" applyBorder="1" applyAlignment="1">
      <alignment horizontal="right" vertical="center" wrapText="1"/>
    </xf>
    <xf numFmtId="0" fontId="45" fillId="9" borderId="75" xfId="0" applyFont="1" applyFill="1" applyBorder="1" applyAlignment="1">
      <alignment wrapText="1"/>
    </xf>
    <xf numFmtId="0" fontId="45" fillId="9" borderId="76" xfId="0" applyFont="1" applyFill="1" applyBorder="1" applyAlignment="1">
      <alignment wrapText="1"/>
    </xf>
    <xf numFmtId="0" fontId="45" fillId="9" borderId="77" xfId="0" applyFont="1" applyFill="1" applyBorder="1" applyAlignment="1">
      <alignment wrapText="1"/>
    </xf>
    <xf numFmtId="164" fontId="22" fillId="0" borderId="40" xfId="0" applyNumberFormat="1" applyFont="1" applyBorder="1" applyAlignment="1" applyProtection="1">
      <alignment horizontal="center" vertical="center" wrapText="1"/>
      <protection locked="0" hidden="1"/>
    </xf>
    <xf numFmtId="0" fontId="35" fillId="9" borderId="76" xfId="0" applyFont="1" applyFill="1" applyBorder="1" applyAlignment="1">
      <alignment horizontal="center" vertical="center" wrapText="1"/>
    </xf>
    <xf numFmtId="0" fontId="35" fillId="9" borderId="77" xfId="0" applyFont="1" applyFill="1" applyBorder="1" applyAlignment="1">
      <alignment horizontal="center" vertical="center" wrapText="1"/>
    </xf>
    <xf numFmtId="0" fontId="35" fillId="9" borderId="81" xfId="0" applyFont="1" applyFill="1" applyBorder="1" applyAlignment="1">
      <alignment horizontal="center" vertical="center" wrapText="1"/>
    </xf>
    <xf numFmtId="0" fontId="32" fillId="9" borderId="75" xfId="0" applyFont="1" applyFill="1" applyBorder="1" applyAlignment="1">
      <alignment horizontal="center" vertical="center" wrapText="1"/>
    </xf>
    <xf numFmtId="0" fontId="32" fillId="9" borderId="80" xfId="0" applyFont="1" applyFill="1" applyBorder="1" applyAlignment="1">
      <alignment horizontal="center" vertical="center" wrapText="1"/>
    </xf>
    <xf numFmtId="0" fontId="32" fillId="9" borderId="77" xfId="0" applyFont="1" applyFill="1" applyBorder="1" applyAlignment="1">
      <alignment horizontal="center" vertical="center" wrapText="1"/>
    </xf>
    <xf numFmtId="0" fontId="32" fillId="9" borderId="81" xfId="0" applyFont="1" applyFill="1" applyBorder="1" applyAlignment="1">
      <alignment horizontal="center" vertical="center" wrapText="1"/>
    </xf>
    <xf numFmtId="0" fontId="49" fillId="10" borderId="0" xfId="3" applyFont="1" applyFill="1" applyAlignment="1">
      <alignment horizontal="center" vertical="center" wrapText="1"/>
    </xf>
    <xf numFmtId="0" fontId="15" fillId="4" borderId="0" xfId="0" applyFont="1" applyFill="1" applyAlignment="1">
      <alignment horizontal="center" vertical="center"/>
    </xf>
    <xf numFmtId="0" fontId="56" fillId="14" borderId="186" xfId="0" applyFont="1" applyFill="1" applyBorder="1" applyAlignment="1">
      <alignment horizontal="center"/>
    </xf>
    <xf numFmtId="0" fontId="56" fillId="0" borderId="187" xfId="0" applyFont="1" applyBorder="1" applyAlignment="1">
      <alignment horizontal="center"/>
    </xf>
    <xf numFmtId="10" fontId="0" fillId="6" borderId="0" xfId="6" applyNumberFormat="1" applyFont="1" applyFill="1" applyBorder="1" applyAlignment="1">
      <alignment horizontal="center"/>
    </xf>
    <xf numFmtId="6" fontId="0" fillId="0" borderId="186" xfId="0" applyNumberFormat="1" applyBorder="1" applyAlignment="1">
      <alignment horizontal="left"/>
    </xf>
    <xf numFmtId="10" fontId="0" fillId="6" borderId="188" xfId="6" applyNumberFormat="1" applyFont="1" applyFill="1" applyBorder="1" applyAlignment="1">
      <alignment horizontal="center"/>
    </xf>
    <xf numFmtId="44" fontId="0" fillId="6" borderId="187" xfId="2" applyFont="1" applyFill="1" applyBorder="1" applyAlignment="1">
      <alignment horizontal="center"/>
    </xf>
    <xf numFmtId="10" fontId="0" fillId="6" borderId="182" xfId="6" applyNumberFormat="1" applyFont="1" applyFill="1" applyBorder="1" applyAlignment="1">
      <alignment horizontal="center"/>
    </xf>
  </cellXfs>
  <cellStyles count="8">
    <cellStyle name="Comma" xfId="7" builtinId="3"/>
    <cellStyle name="Currency" xfId="2" builtinId="4"/>
    <cellStyle name="Heading 4" xfId="4" builtinId="19"/>
    <cellStyle name="Normal" xfId="0" builtinId="0"/>
    <cellStyle name="Percent" xfId="6" builtinId="5"/>
    <cellStyle name="Title" xfId="3" builtinId="15"/>
    <cellStyle name="Total" xfId="1" builtinId="25"/>
    <cellStyle name="Total Left Border" xfId="5" xr:uid="{A86014FC-73FC-46C2-A607-ABF8918BD49F}"/>
  </cellStyles>
  <dxfs count="24">
    <dxf>
      <font>
        <color rgb="FFFF0000"/>
      </font>
      <fill>
        <patternFill>
          <bgColor theme="5" tint="0.79998168889431442"/>
        </patternFill>
      </fill>
    </dxf>
    <dxf>
      <fill>
        <patternFill>
          <bgColor theme="6" tint="0.59996337778862885"/>
        </patternFill>
      </fill>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ont>
        <color rgb="FFFF0000"/>
      </font>
      <fill>
        <patternFill>
          <bgColor theme="5" tint="0.79998168889431442"/>
        </patternFill>
      </fill>
    </dxf>
    <dxf>
      <fill>
        <patternFill>
          <bgColor theme="6" tint="0.59996337778862885"/>
        </patternFill>
      </fill>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ont>
        <b/>
        <i val="0"/>
        <strike val="0"/>
        <condense val="0"/>
        <extend val="0"/>
        <outline val="0"/>
        <shadow val="0"/>
        <u val="none"/>
        <vertAlign val="baseline"/>
        <sz val="16"/>
        <color theme="0"/>
        <name val="Calibri"/>
        <family val="2"/>
        <scheme val="minor"/>
      </font>
      <numFmt numFmtId="167" formatCode="_-&quot;$&quot;* #,##0_-;\-&quot;$&quot;* #,##0_-;_-&quot;$&quot;* &quot;-&quot;??_-;_-@_-"/>
      <fill>
        <patternFill patternType="solid">
          <fgColor indexed="64"/>
          <bgColor theme="3"/>
        </patternFill>
      </fill>
      <alignment horizontal="left" vertical="center" textRotation="0" wrapText="0" indent="1" justifyLastLine="0" shrinkToFit="0" readingOrder="0"/>
    </dxf>
    <dxf>
      <font>
        <b val="0"/>
        <i val="0"/>
        <strike val="0"/>
        <condense val="0"/>
        <extend val="0"/>
        <outline val="0"/>
        <shadow val="0"/>
        <u val="none"/>
        <vertAlign val="baseline"/>
        <sz val="11"/>
        <color theme="1"/>
        <name val="Calibri"/>
        <family val="2"/>
        <scheme val="none"/>
      </font>
      <numFmt numFmtId="168" formatCode="_-* #,##0_-;\-* #,##0_-;_-* &quot;-&quot;??_-;_-@"/>
      <fill>
        <patternFill>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6"/>
        <color theme="0"/>
        <name val="Calibri"/>
        <family val="2"/>
        <scheme val="minor"/>
      </font>
      <fill>
        <patternFill patternType="solid">
          <fgColor indexed="64"/>
          <bgColor theme="3"/>
        </patternFill>
      </fill>
      <alignment horizontal="center" vertical="bottom" textRotation="0" wrapText="1" indent="0" justifyLastLine="0" shrinkToFit="0" readingOrder="0"/>
      <border diagonalUp="0" diagonalDown="0" outline="0">
        <left style="thin">
          <color theme="6" tint="0.39997558519241921"/>
        </left>
        <right/>
        <top/>
        <bottom/>
      </border>
    </dxf>
    <dxf>
      <fill>
        <patternFill>
          <bgColor theme="0"/>
        </patternFill>
      </fill>
      <alignment horizontal="center" vertical="bottom" textRotation="0" wrapText="1" indent="0" justifyLastLine="0" shrinkToFit="0" readingOrder="0"/>
    </dxf>
    <dxf>
      <fill>
        <patternFill patternType="solid">
          <fgColor indexed="64"/>
          <bgColor theme="3"/>
        </patternFill>
      </fill>
      <alignment horizontal="center" textRotation="0" indent="0" justifyLastLine="0" shrinkToFit="0" readingOrder="0"/>
    </dxf>
    <dxf>
      <fill>
        <patternFill>
          <bgColor theme="0"/>
        </patternFill>
      </fill>
    </dxf>
    <dxf>
      <font>
        <b/>
        <i val="0"/>
        <strike val="0"/>
        <condense val="0"/>
        <extend val="0"/>
        <outline val="0"/>
        <shadow val="0"/>
        <u val="none"/>
        <vertAlign val="baseline"/>
        <sz val="16"/>
        <color theme="0"/>
        <name val="Calibri"/>
        <family val="2"/>
        <scheme val="minor"/>
      </font>
      <fill>
        <patternFill patternType="solid">
          <fgColor indexed="64"/>
          <bgColor theme="3"/>
        </patternFill>
      </fill>
      <alignment horizontal="center" vertical="center" textRotation="0" indent="0" justifyLastLine="0" shrinkToFit="0" readingOrder="0"/>
    </dxf>
    <dxf>
      <border>
        <left style="thin">
          <color theme="6" tint="0.39994506668294322"/>
        </left>
        <right style="thin">
          <color theme="6" tint="0.39994506668294322"/>
        </right>
        <top style="thin">
          <color theme="6" tint="0.39994506668294322"/>
        </top>
        <bottom style="thin">
          <color theme="6" tint="0.39994506668294322"/>
        </bottom>
        <vertical style="thin">
          <color theme="6" tint="0.39994506668294322"/>
        </vertical>
        <horizontal style="thin">
          <color theme="6" tint="0.39994506668294322"/>
        </horizontal>
      </border>
    </dxf>
    <dxf>
      <fill>
        <patternFill patternType="solid">
          <fgColor theme="6" tint="0.79998168889431442"/>
          <bgColor theme="6" tint="0.79998168889431442"/>
        </patternFill>
      </fill>
      <border>
        <left style="thin">
          <color theme="6" tint="0.39994506668294322"/>
        </left>
        <right style="thin">
          <color theme="6" tint="0.39994506668294322"/>
        </right>
        <top style="thin">
          <color theme="6" tint="0.39994506668294322"/>
        </top>
        <bottom style="thin">
          <color theme="6" tint="0.39994506668294322"/>
        </bottom>
        <vertical style="thin">
          <color theme="6" tint="0.39994506668294322"/>
        </vertical>
        <horizontal style="thin">
          <color theme="6" tint="0.39994506668294322"/>
        </horizontal>
      </border>
    </dxf>
    <dxf>
      <font>
        <b/>
        <color theme="1"/>
      </font>
    </dxf>
    <dxf>
      <font>
        <b/>
        <color theme="1"/>
      </font>
    </dxf>
    <dxf>
      <font>
        <b/>
        <color theme="1"/>
      </font>
      <fill>
        <patternFill>
          <bgColor theme="0" tint="-4.9989318521683403E-2"/>
        </patternFill>
      </fill>
      <border>
        <top style="double">
          <color theme="6"/>
        </top>
      </border>
    </dxf>
  </dxfs>
  <tableStyles count="1" defaultTableStyle="TableStyleMedium9" defaultPivotStyle="PivotStyleLight16">
    <tableStyle name="Bathroom remodel cost calculator" pivot="0" count="5" xr9:uid="{70FBF3A5-0152-4E51-8C45-F40711D548B6}">
      <tableStyleElement type="totalRow" dxfId="23"/>
      <tableStyleElement type="firstColumn" dxfId="22"/>
      <tableStyleElement type="lastColumn" dxfId="21"/>
      <tableStyleElement type="firstRowStripe" dxfId="20"/>
      <tableStyleElement type="secondRowStrip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962132145057416E-3"/>
          <c:y val="1.8143389970990458E-2"/>
          <c:w val="0.971903773282359"/>
          <c:h val="0.81845512731961145"/>
        </c:manualLayout>
      </c:layout>
      <c:barChart>
        <c:barDir val="col"/>
        <c:grouping val="clustered"/>
        <c:varyColors val="0"/>
        <c:ser>
          <c:idx val="0"/>
          <c:order val="0"/>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sheet'!$B$20:$B$24</c:f>
              <c:strCache>
                <c:ptCount val="5"/>
                <c:pt idx="0">
                  <c:v>Purchase</c:v>
                </c:pt>
                <c:pt idx="1">
                  <c:v>Operating</c:v>
                </c:pt>
                <c:pt idx="2">
                  <c:v>Financing</c:v>
                </c:pt>
                <c:pt idx="3">
                  <c:v>Selling</c:v>
                </c:pt>
                <c:pt idx="4">
                  <c:v>Renovations</c:v>
                </c:pt>
              </c:strCache>
            </c:strRef>
          </c:cat>
          <c:val>
            <c:numRef>
              <c:f>'Data sheet'!$F$20:$F$24</c:f>
              <c:numCache>
                <c:formatCode>0.00%</c:formatCode>
                <c:ptCount val="5"/>
                <c:pt idx="0">
                  <c:v>2.9282607338342106E-2</c:v>
                </c:pt>
                <c:pt idx="1">
                  <c:v>3.2466856750400633E-2</c:v>
                </c:pt>
                <c:pt idx="2">
                  <c:v>0.32187974775749761</c:v>
                </c:pt>
                <c:pt idx="3">
                  <c:v>0.24175321026452162</c:v>
                </c:pt>
                <c:pt idx="4">
                  <c:v>0.37461757788923805</c:v>
                </c:pt>
              </c:numCache>
            </c:numRef>
          </c:val>
          <c:extLst>
            <c:ext xmlns:c16="http://schemas.microsoft.com/office/drawing/2014/chart" uri="{C3380CC4-5D6E-409C-BE32-E72D297353CC}">
              <c16:uniqueId val="{00000000-0350-4A83-9FAF-16887DAE72A9}"/>
            </c:ext>
          </c:extLst>
        </c:ser>
        <c:dLbls>
          <c:showLegendKey val="0"/>
          <c:showVal val="0"/>
          <c:showCatName val="0"/>
          <c:showSerName val="0"/>
          <c:showPercent val="0"/>
          <c:showBubbleSize val="0"/>
        </c:dLbls>
        <c:gapWidth val="150"/>
        <c:axId val="655347976"/>
        <c:axId val="1"/>
      </c:barChart>
      <c:catAx>
        <c:axId val="6553479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l"/>
        <c:numFmt formatCode="0.00%" sourceLinked="1"/>
        <c:majorTickMark val="out"/>
        <c:minorTickMark val="none"/>
        <c:tickLblPos val="nextTo"/>
        <c:crossAx val="655347976"/>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62132145057416E-3"/>
          <c:y val="1.8143389970990458E-2"/>
          <c:w val="0.971903773282359"/>
          <c:h val="0.81845512731961145"/>
        </c:manualLayout>
      </c:layout>
      <c:barChart>
        <c:barDir val="col"/>
        <c:grouping val="clustered"/>
        <c:varyColors val="0"/>
        <c:ser>
          <c:idx val="0"/>
          <c:order val="0"/>
          <c:tx>
            <c:strRef>
              <c:f>'Data sheet'!$B$30:$B$34</c:f>
              <c:strCache>
                <c:ptCount val="5"/>
                <c:pt idx="0">
                  <c:v>Purchase</c:v>
                </c:pt>
                <c:pt idx="1">
                  <c:v>Operating</c:v>
                </c:pt>
                <c:pt idx="2">
                  <c:v>Financing</c:v>
                </c:pt>
                <c:pt idx="3">
                  <c:v>Selling</c:v>
                </c:pt>
                <c:pt idx="4">
                  <c:v>Renovations</c:v>
                </c:pt>
              </c:strCache>
            </c:strRef>
          </c:tx>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sheet'!$B$30:$B$34</c:f>
              <c:strCache>
                <c:ptCount val="5"/>
                <c:pt idx="0">
                  <c:v>Purchase</c:v>
                </c:pt>
                <c:pt idx="1">
                  <c:v>Operating</c:v>
                </c:pt>
                <c:pt idx="2">
                  <c:v>Financing</c:v>
                </c:pt>
                <c:pt idx="3">
                  <c:v>Selling</c:v>
                </c:pt>
                <c:pt idx="4">
                  <c:v>Renovations</c:v>
                </c:pt>
              </c:strCache>
            </c:strRef>
          </c:cat>
          <c:val>
            <c:numRef>
              <c:f>'Data sheet'!$F$30:$F$34</c:f>
              <c:numCache>
                <c:formatCode>0.00%</c:formatCode>
                <c:ptCount val="5"/>
                <c:pt idx="0">
                  <c:v>1.651412394295124E-2</c:v>
                </c:pt>
                <c:pt idx="1">
                  <c:v>1.8411016558019962E-2</c:v>
                </c:pt>
                <c:pt idx="2">
                  <c:v>0.38819634068106995</c:v>
                </c:pt>
                <c:pt idx="3">
                  <c:v>0.20493879037311111</c:v>
                </c:pt>
                <c:pt idx="4">
                  <c:v>0.37193972844484774</c:v>
                </c:pt>
              </c:numCache>
            </c:numRef>
          </c:val>
          <c:extLst>
            <c:ext xmlns:c16="http://schemas.microsoft.com/office/drawing/2014/chart" uri="{C3380CC4-5D6E-409C-BE32-E72D297353CC}">
              <c16:uniqueId val="{00000000-1E3D-42ED-87C3-DA53E045E91C}"/>
            </c:ext>
          </c:extLst>
        </c:ser>
        <c:dLbls>
          <c:showLegendKey val="0"/>
          <c:showVal val="0"/>
          <c:showCatName val="0"/>
          <c:showSerName val="0"/>
          <c:showPercent val="0"/>
          <c:showBubbleSize val="0"/>
        </c:dLbls>
        <c:gapWidth val="150"/>
        <c:axId val="655344696"/>
        <c:axId val="1"/>
      </c:barChart>
      <c:catAx>
        <c:axId val="65534469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l"/>
        <c:numFmt formatCode="0.00%" sourceLinked="1"/>
        <c:majorTickMark val="out"/>
        <c:minorTickMark val="none"/>
        <c:tickLblPos val="nextTo"/>
        <c:crossAx val="655344696"/>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0</xdr:row>
      <xdr:rowOff>0</xdr:rowOff>
    </xdr:from>
    <xdr:to>
      <xdr:col>7</xdr:col>
      <xdr:colOff>85725</xdr:colOff>
      <xdr:row>2</xdr:row>
      <xdr:rowOff>228600</xdr:rowOff>
    </xdr:to>
    <xdr:pic>
      <xdr:nvPicPr>
        <xdr:cNvPr id="2054" name="Picture 1" descr="toolbox.png">
          <a:extLst>
            <a:ext uri="{FF2B5EF4-FFF2-40B4-BE49-F238E27FC236}">
              <a16:creationId xmlns:a16="http://schemas.microsoft.com/office/drawing/2014/main" id="{AA87F459-EF6C-43D3-876F-5FDAE96C33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3646" t="3638" r="18533" b="7272"/>
        <a:stretch>
          <a:fillRect/>
        </a:stretch>
      </xdr:blipFill>
      <xdr:spPr bwMode="auto">
        <a:xfrm>
          <a:off x="1047750" y="0"/>
          <a:ext cx="571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209550</xdr:colOff>
      <xdr:row>4</xdr:row>
      <xdr:rowOff>161925</xdr:rowOff>
    </xdr:to>
    <xdr:pic>
      <xdr:nvPicPr>
        <xdr:cNvPr id="3317" name="Picture 1" descr="toolbox.png">
          <a:extLst>
            <a:ext uri="{FF2B5EF4-FFF2-40B4-BE49-F238E27FC236}">
              <a16:creationId xmlns:a16="http://schemas.microsoft.com/office/drawing/2014/main" id="{3C440716-48FE-4335-9B85-2D8D5F0E3A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3646" t="3638" r="18533" b="7272"/>
        <a:stretch>
          <a:fillRect/>
        </a:stretch>
      </xdr:blipFill>
      <xdr:spPr bwMode="auto">
        <a:xfrm>
          <a:off x="219075" y="0"/>
          <a:ext cx="8667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19050</xdr:colOff>
      <xdr:row>51</xdr:row>
      <xdr:rowOff>9525</xdr:rowOff>
    </xdr:from>
    <xdr:to>
      <xdr:col>33</xdr:col>
      <xdr:colOff>180975</xdr:colOff>
      <xdr:row>62</xdr:row>
      <xdr:rowOff>152400</xdr:rowOff>
    </xdr:to>
    <xdr:graphicFrame macro="">
      <xdr:nvGraphicFramePr>
        <xdr:cNvPr id="3318" name="Chart 3">
          <a:extLst>
            <a:ext uri="{FF2B5EF4-FFF2-40B4-BE49-F238E27FC236}">
              <a16:creationId xmlns:a16="http://schemas.microsoft.com/office/drawing/2014/main" id="{5AA96661-4BCB-45DA-A08B-C66E47DA2E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104775</xdr:colOff>
      <xdr:row>51</xdr:row>
      <xdr:rowOff>19050</xdr:rowOff>
    </xdr:from>
    <xdr:to>
      <xdr:col>33</xdr:col>
      <xdr:colOff>180975</xdr:colOff>
      <xdr:row>62</xdr:row>
      <xdr:rowOff>152400</xdr:rowOff>
    </xdr:to>
    <xdr:graphicFrame macro="">
      <xdr:nvGraphicFramePr>
        <xdr:cNvPr id="4140" name="Chart 2">
          <a:extLst>
            <a:ext uri="{FF2B5EF4-FFF2-40B4-BE49-F238E27FC236}">
              <a16:creationId xmlns:a16="http://schemas.microsoft.com/office/drawing/2014/main" id="{5DCB9936-CCB2-44FA-B11E-F6866C723F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4</xdr:col>
      <xdr:colOff>209550</xdr:colOff>
      <xdr:row>4</xdr:row>
      <xdr:rowOff>168275</xdr:rowOff>
    </xdr:to>
    <xdr:pic>
      <xdr:nvPicPr>
        <xdr:cNvPr id="4141" name="Picture 4" descr="toolbox.png">
          <a:extLst>
            <a:ext uri="{FF2B5EF4-FFF2-40B4-BE49-F238E27FC236}">
              <a16:creationId xmlns:a16="http://schemas.microsoft.com/office/drawing/2014/main" id="{8F873AA0-CF6D-417B-B73D-4B941C0815B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3646" t="3638" r="18533" b="7272"/>
        <a:stretch>
          <a:fillRect/>
        </a:stretch>
      </xdr:blipFill>
      <xdr:spPr bwMode="auto">
        <a:xfrm>
          <a:off x="219075" y="0"/>
          <a:ext cx="8667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237751</xdr:colOff>
      <xdr:row>1</xdr:row>
      <xdr:rowOff>92075</xdr:rowOff>
    </xdr:from>
    <xdr:to>
      <xdr:col>19</xdr:col>
      <xdr:colOff>240087</xdr:colOff>
      <xdr:row>28</xdr:row>
      <xdr:rowOff>31520</xdr:rowOff>
    </xdr:to>
    <xdr:pic>
      <xdr:nvPicPr>
        <xdr:cNvPr id="4" name="Picture 3">
          <a:extLst>
            <a:ext uri="{FF2B5EF4-FFF2-40B4-BE49-F238E27FC236}">
              <a16:creationId xmlns:a16="http://schemas.microsoft.com/office/drawing/2014/main" id="{36042A13-7ED7-4AD9-928F-C5C9D0B10349}"/>
            </a:ext>
          </a:extLst>
        </xdr:cNvPr>
        <xdr:cNvPicPr>
          <a:picLocks noChangeAspect="1"/>
        </xdr:cNvPicPr>
      </xdr:nvPicPr>
      <xdr:blipFill>
        <a:blip xmlns:r="http://schemas.openxmlformats.org/officeDocument/2006/relationships" r:embed="rId1"/>
        <a:stretch>
          <a:fillRect/>
        </a:stretch>
      </xdr:blipFill>
      <xdr:spPr>
        <a:xfrm>
          <a:off x="10054851" y="282575"/>
          <a:ext cx="9755936" cy="46987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hmiccorp-my.sharepoint.com/Users/Dean/AppData/Local/Microsoft/Windows/Temporary%20Internet%20Files/Content.Outlook/4FBH84IG/MASTER%20Copy%20of%20CHMIC%20Flip%20Analyzer%20010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lip Analyzer"/>
      <sheetName val="Rental Analysis"/>
      <sheetName val="Renovations (2)"/>
      <sheetName val="Property Comparison"/>
      <sheetName val="Budget (Temp)"/>
      <sheetName val="Data"/>
      <sheetName val="Estimate sheet"/>
      <sheetName val="Renovations"/>
      <sheetName val="Flip Analyzer-Sale Price Focus"/>
      <sheetName val="Flip Analyzer - Profit Focused"/>
    </sheetNames>
    <sheetDataSet>
      <sheetData sheetId="0"/>
      <sheetData sheetId="1"/>
      <sheetData sheetId="2"/>
      <sheetData sheetId="3"/>
      <sheetData sheetId="4"/>
      <sheetData sheetId="5"/>
      <sheetData sheetId="6">
        <row r="3">
          <cell r="B3" t="str">
            <v>Bungalow</v>
          </cell>
        </row>
        <row r="4">
          <cell r="B4" t="str">
            <v>Two-story</v>
          </cell>
        </row>
        <row r="5">
          <cell r="B5" t="str">
            <v>3-Level Split</v>
          </cell>
        </row>
        <row r="6">
          <cell r="B6" t="str">
            <v>4-Level Split</v>
          </cell>
        </row>
        <row r="7">
          <cell r="B7" t="str">
            <v>Apartment Condo</v>
          </cell>
        </row>
        <row r="8">
          <cell r="B8" t="str">
            <v>Apartment Building</v>
          </cell>
        </row>
        <row r="9">
          <cell r="B9" t="str">
            <v>Acerage</v>
          </cell>
        </row>
        <row r="10">
          <cell r="B10" t="str">
            <v>Farm</v>
          </cell>
        </row>
        <row r="11">
          <cell r="B11" t="str">
            <v>Serviced Land</v>
          </cell>
        </row>
        <row r="12">
          <cell r="B12" t="str">
            <v>Raw Land</v>
          </cell>
        </row>
        <row r="13">
          <cell r="B13" t="str">
            <v>Commercial Condo</v>
          </cell>
        </row>
        <row r="14">
          <cell r="B14" t="str">
            <v>Commercial Building</v>
          </cell>
        </row>
        <row r="15">
          <cell r="B15" t="str">
            <v>Warehouse</v>
          </cell>
        </row>
      </sheetData>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F02C6F7-F640-4235-9DC6-3DAD981832BC}" name="Costs3" displayName="Costs3" ref="A3:B19" totalsRowCount="1" headerRowDxfId="18" dataDxfId="17" totalsRowDxfId="16">
  <tableColumns count="2">
    <tableColumn id="2" xr3:uid="{EDE17D32-C2E5-47BC-B25C-32E4D88AFAA9}" name="Items" totalsRowLabel="Subtotal" dataDxfId="15" totalsRowDxfId="14" dataCellStyle="Normal"/>
    <tableColumn id="5" xr3:uid="{1E5FF713-6A29-406B-98FF-8D2C0377AB55}" name="Cost" totalsRowFunction="sum" dataDxfId="13" totalsRowDxfId="12"/>
  </tableColumns>
  <tableStyleInfo name="Bathroom remodel cost calculator" showFirstColumn="0" showLastColumn="0" showRowStripes="1" showColumnStripes="0"/>
  <extLst>
    <ext xmlns:x14="http://schemas.microsoft.com/office/spreadsheetml/2009/9/main" uri="{504A1905-F514-4f6f-8877-14C23A59335A}">
      <x14:table altTextSummary="Area, Items, Quantity, Estimated, and Actual Costs are in this table. Total Estimated &amp; Actual costs, and Cost Difference are automatically calculated"/>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B130"/>
  <sheetViews>
    <sheetView workbookViewId="0"/>
  </sheetViews>
  <sheetFormatPr defaultColWidth="9.140625" defaultRowHeight="15" x14ac:dyDescent="0.25"/>
  <cols>
    <col min="1" max="1" width="6.7109375" style="1" customWidth="1"/>
    <col min="2" max="2" width="2.7109375" style="3" customWidth="1"/>
    <col min="3" max="18" width="2.7109375" style="1" customWidth="1"/>
    <col min="19" max="41" width="3.42578125" style="1" customWidth="1"/>
    <col min="42" max="16384" width="9.140625" style="1"/>
  </cols>
  <sheetData>
    <row r="2" spans="2:54" ht="15" customHeight="1" x14ac:dyDescent="0.25">
      <c r="B2" s="85" t="s">
        <v>6</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X2" s="68"/>
      <c r="AY2" s="68"/>
      <c r="AZ2" s="68"/>
      <c r="BA2" s="68"/>
      <c r="BB2" s="68"/>
    </row>
    <row r="3" spans="2:54" s="2" customFormat="1" ht="26.45" customHeight="1" thickBot="1" x14ac:dyDescent="0.3">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row>
    <row r="4" spans="2:54" ht="15.75" thickBot="1" x14ac:dyDescent="0.3"/>
    <row r="5" spans="2:54" x14ac:dyDescent="0.25">
      <c r="B5" s="79" t="s">
        <v>135</v>
      </c>
      <c r="C5" s="80"/>
      <c r="D5" s="80"/>
      <c r="E5" s="80"/>
      <c r="F5" s="80"/>
      <c r="G5" s="80"/>
      <c r="H5" s="80"/>
      <c r="I5" s="80"/>
      <c r="J5" s="80"/>
      <c r="K5" s="80"/>
      <c r="L5" s="80"/>
      <c r="M5" s="80"/>
      <c r="N5" s="80"/>
      <c r="O5" s="80"/>
      <c r="P5" s="80"/>
      <c r="Q5" s="80"/>
      <c r="R5" s="81"/>
    </row>
    <row r="6" spans="2:54" ht="15.75" thickBot="1" x14ac:dyDescent="0.3">
      <c r="B6" s="82"/>
      <c r="C6" s="83"/>
      <c r="D6" s="83"/>
      <c r="E6" s="83"/>
      <c r="F6" s="83"/>
      <c r="G6" s="83"/>
      <c r="H6" s="83"/>
      <c r="I6" s="83"/>
      <c r="J6" s="83"/>
      <c r="K6" s="83"/>
      <c r="L6" s="83"/>
      <c r="M6" s="83"/>
      <c r="N6" s="83"/>
      <c r="O6" s="83"/>
      <c r="P6" s="83"/>
      <c r="Q6" s="83"/>
      <c r="R6" s="84"/>
    </row>
    <row r="7" spans="2:54" x14ac:dyDescent="0.25">
      <c r="B7" s="97" t="s">
        <v>136</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row>
    <row r="8" spans="2:54" ht="15" customHeight="1" x14ac:dyDescent="0.25">
      <c r="B8" s="97" t="s">
        <v>137</v>
      </c>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row>
    <row r="9" spans="2:54" ht="15" customHeight="1" x14ac:dyDescent="0.25">
      <c r="C9" s="5"/>
      <c r="D9" s="5"/>
      <c r="E9" s="5"/>
      <c r="F9" s="5"/>
      <c r="G9" s="5"/>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row>
    <row r="10" spans="2:54" ht="15" customHeight="1" x14ac:dyDescent="0.25">
      <c r="B10" s="37">
        <v>1</v>
      </c>
      <c r="C10" s="66" t="s">
        <v>138</v>
      </c>
      <c r="D10" s="67"/>
      <c r="E10" s="67"/>
      <c r="F10" s="67"/>
      <c r="G10" s="69" t="s">
        <v>182</v>
      </c>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row>
    <row r="11" spans="2:54" ht="15" customHeight="1" x14ac:dyDescent="0.25">
      <c r="B11" s="68"/>
      <c r="C11" s="68"/>
      <c r="D11" s="68"/>
      <c r="E11" s="68"/>
      <c r="F11" s="68"/>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row>
    <row r="12" spans="2:54" ht="15" customHeight="1" x14ac:dyDescent="0.25">
      <c r="B12" s="37"/>
      <c r="C12" s="37"/>
      <c r="D12" s="37"/>
      <c r="E12" s="37"/>
      <c r="F12" s="37"/>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row>
    <row r="13" spans="2:54" ht="15" customHeight="1" x14ac:dyDescent="0.25">
      <c r="B13" s="37">
        <v>2</v>
      </c>
      <c r="C13" s="98" t="s">
        <v>139</v>
      </c>
      <c r="D13" s="98"/>
      <c r="E13" s="98"/>
      <c r="F13" s="98"/>
      <c r="G13" s="98"/>
      <c r="H13" s="98"/>
      <c r="I13" s="69" t="s">
        <v>183</v>
      </c>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row>
    <row r="14" spans="2:54" ht="15.75" thickBot="1" x14ac:dyDescent="0.3"/>
    <row r="15" spans="2:54" x14ac:dyDescent="0.25">
      <c r="B15" s="79" t="s">
        <v>7</v>
      </c>
      <c r="C15" s="80"/>
      <c r="D15" s="80"/>
      <c r="E15" s="80"/>
      <c r="F15" s="80"/>
      <c r="G15" s="80"/>
      <c r="H15" s="80"/>
      <c r="I15" s="80"/>
      <c r="J15" s="80"/>
      <c r="K15" s="80"/>
      <c r="L15" s="80"/>
      <c r="M15" s="80"/>
      <c r="N15" s="80"/>
      <c r="O15" s="80"/>
      <c r="P15" s="80"/>
      <c r="Q15" s="80"/>
      <c r="R15" s="81"/>
    </row>
    <row r="16" spans="2:54" ht="15.75" thickBot="1" x14ac:dyDescent="0.3">
      <c r="B16" s="82"/>
      <c r="C16" s="83"/>
      <c r="D16" s="83"/>
      <c r="E16" s="83"/>
      <c r="F16" s="83"/>
      <c r="G16" s="83"/>
      <c r="H16" s="83"/>
      <c r="I16" s="83"/>
      <c r="J16" s="83"/>
      <c r="K16" s="83"/>
      <c r="L16" s="83"/>
      <c r="M16" s="83"/>
      <c r="N16" s="83"/>
      <c r="O16" s="83"/>
      <c r="P16" s="83"/>
      <c r="Q16" s="83"/>
      <c r="R16" s="84"/>
    </row>
    <row r="17" spans="2:41" x14ac:dyDescent="0.25">
      <c r="B17" s="69" t="s">
        <v>159</v>
      </c>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row>
    <row r="18" spans="2:41" x14ac:dyDescent="0.25">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row>
    <row r="19" spans="2:41" ht="15.75" thickBot="1" x14ac:dyDescent="0.3"/>
    <row r="20" spans="2:41" x14ac:dyDescent="0.25">
      <c r="B20" s="87" t="s">
        <v>8</v>
      </c>
      <c r="C20" s="88"/>
      <c r="D20" s="91" t="s">
        <v>9</v>
      </c>
      <c r="E20" s="92"/>
      <c r="F20" s="92"/>
      <c r="G20" s="92"/>
      <c r="H20" s="92"/>
      <c r="I20" s="92"/>
      <c r="J20" s="92"/>
      <c r="K20" s="92"/>
      <c r="L20" s="92"/>
      <c r="M20" s="92"/>
      <c r="N20" s="92"/>
      <c r="O20" s="92"/>
      <c r="P20" s="92"/>
      <c r="Q20" s="92"/>
      <c r="R20" s="93"/>
    </row>
    <row r="21" spans="2:41" ht="15.75" thickBot="1" x14ac:dyDescent="0.3">
      <c r="B21" s="89"/>
      <c r="C21" s="90"/>
      <c r="D21" s="94"/>
      <c r="E21" s="95"/>
      <c r="F21" s="95"/>
      <c r="G21" s="95"/>
      <c r="H21" s="95"/>
      <c r="I21" s="95"/>
      <c r="J21" s="95"/>
      <c r="K21" s="95"/>
      <c r="L21" s="95"/>
      <c r="M21" s="95"/>
      <c r="N21" s="95"/>
      <c r="O21" s="95"/>
      <c r="P21" s="95"/>
      <c r="Q21" s="95"/>
      <c r="R21" s="96"/>
    </row>
    <row r="22" spans="2:41" x14ac:dyDescent="0.25">
      <c r="B22" s="70" t="s">
        <v>184</v>
      </c>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row>
    <row r="23" spans="2:41" ht="15.75" thickBot="1" x14ac:dyDescent="0.3"/>
    <row r="24" spans="2:41" x14ac:dyDescent="0.25">
      <c r="B24" s="87" t="s">
        <v>10</v>
      </c>
      <c r="C24" s="88"/>
      <c r="D24" s="91" t="s">
        <v>11</v>
      </c>
      <c r="E24" s="92"/>
      <c r="F24" s="92"/>
      <c r="G24" s="92"/>
      <c r="H24" s="92"/>
      <c r="I24" s="92"/>
      <c r="J24" s="92"/>
      <c r="K24" s="92"/>
      <c r="L24" s="92"/>
      <c r="M24" s="92"/>
      <c r="N24" s="92"/>
      <c r="O24" s="92"/>
      <c r="P24" s="92"/>
      <c r="Q24" s="92"/>
      <c r="R24" s="93"/>
    </row>
    <row r="25" spans="2:41" ht="15.75" thickBot="1" x14ac:dyDescent="0.3">
      <c r="B25" s="89"/>
      <c r="C25" s="90"/>
      <c r="D25" s="94"/>
      <c r="E25" s="95"/>
      <c r="F25" s="95"/>
      <c r="G25" s="95"/>
      <c r="H25" s="95"/>
      <c r="I25" s="95"/>
      <c r="J25" s="95"/>
      <c r="K25" s="95"/>
      <c r="L25" s="95"/>
      <c r="M25" s="95"/>
      <c r="N25" s="95"/>
      <c r="O25" s="95"/>
      <c r="P25" s="95"/>
      <c r="Q25" s="95"/>
      <c r="R25" s="96"/>
    </row>
    <row r="26" spans="2:41" x14ac:dyDescent="0.25">
      <c r="B26" s="69" t="s">
        <v>185</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row>
    <row r="27" spans="2:41" x14ac:dyDescent="0.25">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row>
    <row r="28" spans="2:41" x14ac:dyDescent="0.25">
      <c r="B28" s="69" t="s">
        <v>160</v>
      </c>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row>
    <row r="29" spans="2:41" x14ac:dyDescent="0.25">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row>
    <row r="30" spans="2:41" ht="15.75" thickBot="1" x14ac:dyDescent="0.3"/>
    <row r="31" spans="2:41" x14ac:dyDescent="0.25">
      <c r="B31" s="87" t="s">
        <v>12</v>
      </c>
      <c r="C31" s="88"/>
      <c r="D31" s="91" t="s">
        <v>15</v>
      </c>
      <c r="E31" s="92"/>
      <c r="F31" s="92"/>
      <c r="G31" s="92"/>
      <c r="H31" s="92"/>
      <c r="I31" s="92"/>
      <c r="J31" s="92"/>
      <c r="K31" s="92"/>
      <c r="L31" s="92"/>
      <c r="M31" s="92"/>
      <c r="N31" s="92"/>
      <c r="O31" s="92"/>
      <c r="P31" s="92"/>
      <c r="Q31" s="92"/>
      <c r="R31" s="93"/>
    </row>
    <row r="32" spans="2:41" ht="15.75" thickBot="1" x14ac:dyDescent="0.3">
      <c r="B32" s="89"/>
      <c r="C32" s="90"/>
      <c r="D32" s="94"/>
      <c r="E32" s="95"/>
      <c r="F32" s="95"/>
      <c r="G32" s="95"/>
      <c r="H32" s="95"/>
      <c r="I32" s="95"/>
      <c r="J32" s="95"/>
      <c r="K32" s="95"/>
      <c r="L32" s="95"/>
      <c r="M32" s="95"/>
      <c r="N32" s="95"/>
      <c r="O32" s="95"/>
      <c r="P32" s="95"/>
      <c r="Q32" s="95"/>
      <c r="R32" s="96"/>
    </row>
    <row r="33" spans="2:45" x14ac:dyDescent="0.25">
      <c r="B33" s="69" t="s">
        <v>161</v>
      </c>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row>
    <row r="34" spans="2:45" x14ac:dyDescent="0.25">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row>
    <row r="35" spans="2:45" ht="15" customHeight="1" x14ac:dyDescent="0.25">
      <c r="B35" s="69" t="s">
        <v>186</v>
      </c>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row>
    <row r="36" spans="2:45" ht="16.5" customHeight="1" x14ac:dyDescent="0.25">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row>
    <row r="37" spans="2:45" ht="15.75" customHeight="1" x14ac:dyDescent="0.25">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row>
    <row r="38" spans="2:45" ht="16.5" customHeight="1" x14ac:dyDescent="0.25">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row>
    <row r="39" spans="2:45" ht="16.5" customHeight="1" x14ac:dyDescent="0.25">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row>
    <row r="40" spans="2:45" ht="15.75" thickBot="1" x14ac:dyDescent="0.3"/>
    <row r="41" spans="2:45" x14ac:dyDescent="0.25">
      <c r="B41" s="87" t="s">
        <v>14</v>
      </c>
      <c r="C41" s="88"/>
      <c r="D41" s="91" t="s">
        <v>13</v>
      </c>
      <c r="E41" s="92"/>
      <c r="F41" s="92"/>
      <c r="G41" s="92"/>
      <c r="H41" s="92"/>
      <c r="I41" s="92"/>
      <c r="J41" s="92"/>
      <c r="K41" s="92"/>
      <c r="L41" s="92"/>
      <c r="M41" s="92"/>
      <c r="N41" s="92"/>
      <c r="O41" s="92"/>
      <c r="P41" s="92"/>
      <c r="Q41" s="92"/>
      <c r="R41" s="93"/>
    </row>
    <row r="42" spans="2:45" ht="15.75" thickBot="1" x14ac:dyDescent="0.3">
      <c r="B42" s="89"/>
      <c r="C42" s="90"/>
      <c r="D42" s="94"/>
      <c r="E42" s="95"/>
      <c r="F42" s="95"/>
      <c r="G42" s="95"/>
      <c r="H42" s="95"/>
      <c r="I42" s="95"/>
      <c r="J42" s="95"/>
      <c r="K42" s="95"/>
      <c r="L42" s="95"/>
      <c r="M42" s="95"/>
      <c r="N42" s="95"/>
      <c r="O42" s="95"/>
      <c r="P42" s="95"/>
      <c r="Q42" s="95"/>
      <c r="R42" s="96"/>
    </row>
    <row r="43" spans="2:45" ht="15" customHeight="1" x14ac:dyDescent="0.25">
      <c r="B43" s="69" t="s">
        <v>187</v>
      </c>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row>
    <row r="44" spans="2:45" x14ac:dyDescent="0.25">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S44" s="39"/>
    </row>
    <row r="45" spans="2:45" x14ac:dyDescent="0.25">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row>
    <row r="46" spans="2:45" ht="15.75" thickBot="1" x14ac:dyDescent="0.3"/>
    <row r="47" spans="2:45" x14ac:dyDescent="0.25">
      <c r="B47" s="87" t="s">
        <v>16</v>
      </c>
      <c r="C47" s="88"/>
      <c r="D47" s="91" t="s">
        <v>18</v>
      </c>
      <c r="E47" s="92"/>
      <c r="F47" s="92"/>
      <c r="G47" s="92"/>
      <c r="H47" s="92"/>
      <c r="I47" s="92"/>
      <c r="J47" s="92"/>
      <c r="K47" s="92"/>
      <c r="L47" s="92"/>
      <c r="M47" s="92"/>
      <c r="N47" s="92"/>
      <c r="O47" s="92"/>
      <c r="P47" s="92"/>
      <c r="Q47" s="92"/>
      <c r="R47" s="93"/>
    </row>
    <row r="48" spans="2:45" ht="15.75" thickBot="1" x14ac:dyDescent="0.3">
      <c r="B48" s="89"/>
      <c r="C48" s="90"/>
      <c r="D48" s="94"/>
      <c r="E48" s="95"/>
      <c r="F48" s="95"/>
      <c r="G48" s="95"/>
      <c r="H48" s="95"/>
      <c r="I48" s="95"/>
      <c r="J48" s="95"/>
      <c r="K48" s="95"/>
      <c r="L48" s="95"/>
      <c r="M48" s="95"/>
      <c r="N48" s="95"/>
      <c r="O48" s="95"/>
      <c r="P48" s="95"/>
      <c r="Q48" s="95"/>
      <c r="R48" s="96"/>
    </row>
    <row r="49" spans="2:41" ht="14.45" customHeight="1" x14ac:dyDescent="0.25">
      <c r="B49" s="69" t="s">
        <v>163</v>
      </c>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row>
    <row r="50" spans="2:41" x14ac:dyDescent="0.25">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row>
    <row r="51" spans="2:41" x14ac:dyDescent="0.25">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row>
    <row r="52" spans="2:41" x14ac:dyDescent="0.25">
      <c r="B52" s="69" t="s">
        <v>164</v>
      </c>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row>
    <row r="53" spans="2:41" x14ac:dyDescent="0.25">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row>
    <row r="54" spans="2:41" x14ac:dyDescent="0.25">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row>
    <row r="55" spans="2:41" x14ac:dyDescent="0.25">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row>
    <row r="56" spans="2:41" x14ac:dyDescent="0.25">
      <c r="B56" s="69" t="s">
        <v>165</v>
      </c>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row>
    <row r="57" spans="2:41" x14ac:dyDescent="0.25">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row>
    <row r="58" spans="2:41" x14ac:dyDescent="0.25">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row>
    <row r="59" spans="2:41" x14ac:dyDescent="0.25">
      <c r="B59" s="69" t="s">
        <v>166</v>
      </c>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row>
    <row r="60" spans="2:41" x14ac:dyDescent="0.25">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row>
    <row r="61" spans="2:41" ht="15.75" thickBot="1" x14ac:dyDescent="0.3"/>
    <row r="62" spans="2:41" x14ac:dyDescent="0.25">
      <c r="B62" s="87" t="s">
        <v>17</v>
      </c>
      <c r="C62" s="88"/>
      <c r="D62" s="91" t="s">
        <v>100</v>
      </c>
      <c r="E62" s="92"/>
      <c r="F62" s="92"/>
      <c r="G62" s="92"/>
      <c r="H62" s="92"/>
      <c r="I62" s="92"/>
      <c r="J62" s="92"/>
      <c r="K62" s="92"/>
      <c r="L62" s="92"/>
      <c r="M62" s="92"/>
      <c r="N62" s="92"/>
      <c r="O62" s="92"/>
      <c r="P62" s="92"/>
      <c r="Q62" s="92"/>
      <c r="R62" s="93"/>
    </row>
    <row r="63" spans="2:41" ht="15.75" thickBot="1" x14ac:dyDescent="0.3">
      <c r="B63" s="89"/>
      <c r="C63" s="90"/>
      <c r="D63" s="94"/>
      <c r="E63" s="95"/>
      <c r="F63" s="95"/>
      <c r="G63" s="95"/>
      <c r="H63" s="95"/>
      <c r="I63" s="95"/>
      <c r="J63" s="95"/>
      <c r="K63" s="95"/>
      <c r="L63" s="95"/>
      <c r="M63" s="95"/>
      <c r="N63" s="95"/>
      <c r="O63" s="95"/>
      <c r="P63" s="95"/>
      <c r="Q63" s="95"/>
      <c r="R63" s="96"/>
    </row>
    <row r="64" spans="2:41" ht="15" customHeight="1" x14ac:dyDescent="0.25">
      <c r="B64" s="69" t="s">
        <v>222</v>
      </c>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row>
    <row r="65" spans="2:41" x14ac:dyDescent="0.25">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row>
    <row r="66" spans="2:41" x14ac:dyDescent="0.25">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row>
    <row r="67" spans="2:41" x14ac:dyDescent="0.25">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row>
    <row r="68" spans="2:4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row>
    <row r="69" spans="2:41" x14ac:dyDescent="0.25">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row>
    <row r="70" spans="2:41" x14ac:dyDescent="0.25">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row>
    <row r="71" spans="2:41" ht="15.75" thickBot="1" x14ac:dyDescent="0.3">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row>
    <row r="72" spans="2:41" x14ac:dyDescent="0.25">
      <c r="B72" s="87" t="s">
        <v>19</v>
      </c>
      <c r="C72" s="88"/>
      <c r="D72" s="91" t="s">
        <v>20</v>
      </c>
      <c r="E72" s="92"/>
      <c r="F72" s="92"/>
      <c r="G72" s="92"/>
      <c r="H72" s="92"/>
      <c r="I72" s="92"/>
      <c r="J72" s="92"/>
      <c r="K72" s="92"/>
      <c r="L72" s="92"/>
      <c r="M72" s="92"/>
      <c r="N72" s="92"/>
      <c r="O72" s="92"/>
      <c r="P72" s="92"/>
      <c r="Q72" s="92"/>
      <c r="R72" s="93"/>
    </row>
    <row r="73" spans="2:41" ht="15.75" thickBot="1" x14ac:dyDescent="0.3">
      <c r="B73" s="89"/>
      <c r="C73" s="90"/>
      <c r="D73" s="94"/>
      <c r="E73" s="95"/>
      <c r="F73" s="95"/>
      <c r="G73" s="95"/>
      <c r="H73" s="95"/>
      <c r="I73" s="95"/>
      <c r="J73" s="95"/>
      <c r="K73" s="95"/>
      <c r="L73" s="95"/>
      <c r="M73" s="95"/>
      <c r="N73" s="95"/>
      <c r="O73" s="95"/>
      <c r="P73" s="95"/>
      <c r="Q73" s="95"/>
      <c r="R73" s="96"/>
    </row>
    <row r="74" spans="2:41" x14ac:dyDescent="0.25">
      <c r="B74" s="77" t="s">
        <v>21</v>
      </c>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row>
    <row r="75" spans="2:41" x14ac:dyDescent="0.25">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2:41" x14ac:dyDescent="0.25">
      <c r="B76" s="99" t="s">
        <v>140</v>
      </c>
      <c r="C76" s="99"/>
      <c r="D76" s="99"/>
      <c r="E76" s="99"/>
      <c r="F76" s="99"/>
      <c r="G76" s="99"/>
      <c r="H76" s="99"/>
      <c r="I76" s="99"/>
      <c r="J76" s="77" t="s">
        <v>22</v>
      </c>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row>
    <row r="77" spans="2:41" x14ac:dyDescent="0.25">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row>
    <row r="78" spans="2:41" x14ac:dyDescent="0.25">
      <c r="B78" s="99" t="s">
        <v>74</v>
      </c>
      <c r="C78" s="99"/>
      <c r="D78" s="99"/>
      <c r="E78" s="99"/>
      <c r="F78" s="99"/>
      <c r="G78" s="99"/>
      <c r="H78" s="99"/>
      <c r="I78" s="99"/>
      <c r="J78" s="77" t="s">
        <v>141</v>
      </c>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row>
    <row r="79" spans="2:41" x14ac:dyDescent="0.25">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row>
    <row r="80" spans="2:41" x14ac:dyDescent="0.25">
      <c r="B80" s="99" t="s">
        <v>23</v>
      </c>
      <c r="C80" s="99"/>
      <c r="D80" s="99"/>
      <c r="E80" s="99"/>
      <c r="F80" s="99"/>
      <c r="G80" s="99"/>
      <c r="H80" s="99"/>
      <c r="I80" s="99"/>
      <c r="J80" s="77" t="s">
        <v>142</v>
      </c>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row>
    <row r="81" spans="2:41" x14ac:dyDescent="0.25">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row>
    <row r="82" spans="2:41" x14ac:dyDescent="0.25">
      <c r="B82" s="102" t="s">
        <v>24</v>
      </c>
      <c r="C82" s="102"/>
      <c r="D82" s="102"/>
      <c r="E82" s="102"/>
      <c r="F82" s="102"/>
      <c r="G82" s="102"/>
      <c r="H82" s="102"/>
      <c r="I82" s="102"/>
      <c r="J82" s="69" t="s">
        <v>143</v>
      </c>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row>
    <row r="83" spans="2:41" x14ac:dyDescent="0.25">
      <c r="B83" s="7"/>
      <c r="C83" s="7"/>
      <c r="D83" s="7"/>
      <c r="E83" s="7"/>
      <c r="F83" s="7"/>
      <c r="G83" s="7"/>
      <c r="H83" s="7"/>
      <c r="I83" s="7"/>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row>
    <row r="85" spans="2:41" x14ac:dyDescent="0.25">
      <c r="B85" s="99" t="s">
        <v>25</v>
      </c>
      <c r="C85" s="99"/>
      <c r="D85" s="99"/>
      <c r="E85" s="99"/>
      <c r="F85" s="99"/>
      <c r="G85" s="99"/>
      <c r="H85" s="99"/>
      <c r="I85" s="99"/>
      <c r="J85" s="77" t="s">
        <v>144</v>
      </c>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row>
    <row r="86" spans="2:41" x14ac:dyDescent="0.25">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row>
    <row r="87" spans="2:41" x14ac:dyDescent="0.25">
      <c r="B87" s="99" t="s">
        <v>26</v>
      </c>
      <c r="C87" s="99"/>
      <c r="D87" s="99"/>
      <c r="E87" s="99"/>
      <c r="F87" s="99"/>
      <c r="G87" s="99"/>
      <c r="H87" s="99"/>
      <c r="I87" s="99"/>
      <c r="J87" s="77" t="s">
        <v>27</v>
      </c>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row>
    <row r="88" spans="2:41" ht="15.75" thickBot="1" x14ac:dyDescent="0.3"/>
    <row r="89" spans="2:41" x14ac:dyDescent="0.25">
      <c r="B89" s="71" t="s">
        <v>28</v>
      </c>
      <c r="C89" s="72"/>
      <c r="D89" s="72"/>
      <c r="E89" s="72"/>
      <c r="F89" s="72"/>
      <c r="G89" s="72"/>
      <c r="H89" s="72"/>
      <c r="I89" s="72"/>
      <c r="J89" s="72"/>
      <c r="K89" s="72"/>
      <c r="L89" s="72"/>
      <c r="M89" s="72"/>
      <c r="N89" s="72"/>
      <c r="O89" s="72"/>
      <c r="P89" s="72"/>
      <c r="Q89" s="72"/>
      <c r="R89" s="73"/>
    </row>
    <row r="90" spans="2:41" ht="15.75" thickBot="1" x14ac:dyDescent="0.3">
      <c r="B90" s="74"/>
      <c r="C90" s="75"/>
      <c r="D90" s="75"/>
      <c r="E90" s="75"/>
      <c r="F90" s="75"/>
      <c r="G90" s="75"/>
      <c r="H90" s="75"/>
      <c r="I90" s="75"/>
      <c r="J90" s="75"/>
      <c r="K90" s="75"/>
      <c r="L90" s="75"/>
      <c r="M90" s="75"/>
      <c r="N90" s="75"/>
      <c r="O90" s="75"/>
      <c r="P90" s="75"/>
      <c r="Q90" s="75"/>
      <c r="R90" s="76"/>
    </row>
    <row r="91" spans="2:41" x14ac:dyDescent="0.25">
      <c r="B91" s="101" t="s">
        <v>145</v>
      </c>
      <c r="C91" s="101"/>
      <c r="D91" s="101"/>
      <c r="E91" s="101"/>
      <c r="F91" s="101"/>
      <c r="G91" s="101"/>
      <c r="H91" s="101"/>
      <c r="I91" s="101"/>
      <c r="J91" s="101"/>
      <c r="K91" s="69" t="s">
        <v>146</v>
      </c>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38"/>
    </row>
    <row r="92" spans="2:41" x14ac:dyDescent="0.25">
      <c r="B92" s="5"/>
      <c r="C92" s="5"/>
      <c r="D92" s="5"/>
      <c r="E92" s="5"/>
      <c r="F92" s="5"/>
      <c r="G92" s="5"/>
      <c r="H92" s="5"/>
      <c r="I92" s="5"/>
      <c r="J92" s="38"/>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38"/>
    </row>
    <row r="93" spans="2:41" x14ac:dyDescent="0.25">
      <c r="B93" s="100" t="s">
        <v>147</v>
      </c>
      <c r="C93" s="100"/>
      <c r="D93" s="100"/>
      <c r="E93" s="100"/>
      <c r="F93" s="100"/>
      <c r="G93" s="100"/>
      <c r="H93" s="100"/>
      <c r="I93" s="100"/>
      <c r="J93" s="69" t="s">
        <v>29</v>
      </c>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row>
    <row r="94" spans="2:41" x14ac:dyDescent="0.25">
      <c r="B94" s="8"/>
      <c r="C94" s="8"/>
      <c r="D94" s="8"/>
      <c r="E94" s="8"/>
      <c r="F94" s="8"/>
      <c r="G94" s="8"/>
      <c r="H94" s="8"/>
      <c r="I94" s="7"/>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row>
    <row r="95" spans="2:41" x14ac:dyDescent="0.2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row>
    <row r="96" spans="2:41" x14ac:dyDescent="0.25">
      <c r="B96" s="99" t="s">
        <v>30</v>
      </c>
      <c r="C96" s="99"/>
      <c r="D96" s="99"/>
      <c r="E96" s="99"/>
      <c r="F96" s="99"/>
      <c r="G96" s="99"/>
      <c r="H96" s="99"/>
      <c r="I96" s="99"/>
      <c r="J96" s="77" t="s">
        <v>31</v>
      </c>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row>
    <row r="97" spans="2:41" x14ac:dyDescent="0.25">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row>
    <row r="98" spans="2:41" x14ac:dyDescent="0.25">
      <c r="B98" s="99" t="s">
        <v>32</v>
      </c>
      <c r="C98" s="99"/>
      <c r="D98" s="99"/>
      <c r="E98" s="99"/>
      <c r="F98" s="99"/>
      <c r="G98" s="99"/>
      <c r="H98" s="99"/>
      <c r="I98" s="99"/>
      <c r="J98" s="99"/>
      <c r="K98" s="77" t="s">
        <v>33</v>
      </c>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row>
    <row r="99" spans="2:41" x14ac:dyDescent="0.25">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row>
    <row r="100" spans="2:41" x14ac:dyDescent="0.25">
      <c r="B100" s="99" t="s">
        <v>34</v>
      </c>
      <c r="C100" s="99"/>
      <c r="D100" s="99"/>
      <c r="E100" s="99"/>
      <c r="F100" s="99"/>
      <c r="G100" s="99"/>
      <c r="H100" s="99"/>
      <c r="I100" s="99"/>
      <c r="J100" s="99"/>
      <c r="K100" s="99"/>
      <c r="L100" s="99"/>
      <c r="M100" s="99"/>
      <c r="N100" s="99"/>
      <c r="O100" s="77" t="s">
        <v>35</v>
      </c>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row>
    <row r="101" spans="2:41" x14ac:dyDescent="0.25">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row>
    <row r="102" spans="2:41" x14ac:dyDescent="0.25">
      <c r="B102" s="100" t="s">
        <v>36</v>
      </c>
      <c r="C102" s="100"/>
      <c r="D102" s="100"/>
      <c r="E102" s="100"/>
      <c r="F102" s="100"/>
      <c r="G102" s="100"/>
      <c r="H102" s="100"/>
      <c r="I102" s="100"/>
      <c r="J102" s="69" t="s">
        <v>37</v>
      </c>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row>
    <row r="103" spans="2:41" x14ac:dyDescent="0.25">
      <c r="B103" s="9"/>
      <c r="C103" s="9"/>
      <c r="D103" s="9"/>
      <c r="E103" s="9"/>
      <c r="F103" s="9"/>
      <c r="G103" s="9"/>
      <c r="H103" s="9"/>
      <c r="I103" s="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row>
    <row r="104" spans="2:41" ht="15.75" thickBot="1" x14ac:dyDescent="0.3"/>
    <row r="105" spans="2:41" x14ac:dyDescent="0.25">
      <c r="B105" s="71" t="s">
        <v>119</v>
      </c>
      <c r="C105" s="72"/>
      <c r="D105" s="72"/>
      <c r="E105" s="72"/>
      <c r="F105" s="72"/>
      <c r="G105" s="72"/>
      <c r="H105" s="72"/>
      <c r="I105" s="72"/>
      <c r="J105" s="72"/>
      <c r="K105" s="72"/>
      <c r="L105" s="72"/>
      <c r="M105" s="72"/>
      <c r="N105" s="72"/>
      <c r="O105" s="72"/>
      <c r="P105" s="72"/>
      <c r="Q105" s="72"/>
      <c r="R105" s="73"/>
    </row>
    <row r="106" spans="2:41" ht="15.75" thickBot="1" x14ac:dyDescent="0.3">
      <c r="B106" s="74"/>
      <c r="C106" s="75"/>
      <c r="D106" s="75"/>
      <c r="E106" s="75"/>
      <c r="F106" s="75"/>
      <c r="G106" s="75"/>
      <c r="H106" s="75"/>
      <c r="I106" s="75"/>
      <c r="J106" s="75"/>
      <c r="K106" s="75"/>
      <c r="L106" s="75"/>
      <c r="M106" s="75"/>
      <c r="N106" s="75"/>
      <c r="O106" s="75"/>
      <c r="P106" s="75"/>
      <c r="Q106" s="75"/>
      <c r="R106" s="76"/>
    </row>
    <row r="107" spans="2:41" x14ac:dyDescent="0.25">
      <c r="B107" s="69" t="s">
        <v>188</v>
      </c>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row>
    <row r="108" spans="2:4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row>
    <row r="109" spans="2:41" ht="15.75" thickBot="1" x14ac:dyDescent="0.3"/>
    <row r="110" spans="2:41" x14ac:dyDescent="0.25">
      <c r="B110" s="71" t="s">
        <v>169</v>
      </c>
      <c r="C110" s="72"/>
      <c r="D110" s="72"/>
      <c r="E110" s="72"/>
      <c r="F110" s="72"/>
      <c r="G110" s="72"/>
      <c r="H110" s="72"/>
      <c r="I110" s="72"/>
      <c r="J110" s="72"/>
      <c r="K110" s="72"/>
      <c r="L110" s="72"/>
      <c r="M110" s="72"/>
      <c r="N110" s="72"/>
      <c r="O110" s="72"/>
      <c r="P110" s="72"/>
      <c r="Q110" s="72"/>
      <c r="R110" s="73"/>
    </row>
    <row r="111" spans="2:41" ht="22.5" customHeight="1" thickBot="1" x14ac:dyDescent="0.3">
      <c r="B111" s="74"/>
      <c r="C111" s="75"/>
      <c r="D111" s="75"/>
      <c r="E111" s="75"/>
      <c r="F111" s="75"/>
      <c r="G111" s="75"/>
      <c r="H111" s="75"/>
      <c r="I111" s="75"/>
      <c r="J111" s="75"/>
      <c r="K111" s="75"/>
      <c r="L111" s="75"/>
      <c r="M111" s="75"/>
      <c r="N111" s="75"/>
      <c r="O111" s="75"/>
      <c r="P111" s="75"/>
      <c r="Q111" s="75"/>
      <c r="R111" s="76"/>
    </row>
    <row r="112" spans="2:41" x14ac:dyDescent="0.25">
      <c r="B112" s="77" t="s">
        <v>170</v>
      </c>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row>
    <row r="113" spans="2:41" x14ac:dyDescent="0.25">
      <c r="B113" s="70" t="s">
        <v>171</v>
      </c>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row>
    <row r="114" spans="2:41" x14ac:dyDescent="0.25">
      <c r="B114" s="3" t="s">
        <v>173</v>
      </c>
    </row>
    <row r="115" spans="2:41" x14ac:dyDescent="0.25">
      <c r="B115" s="69" t="s">
        <v>172</v>
      </c>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row>
    <row r="116" spans="2:4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row>
    <row r="117" spans="2:41" x14ac:dyDescent="0.25">
      <c r="B117" s="69" t="s">
        <v>174</v>
      </c>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row>
    <row r="118" spans="2:4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row>
    <row r="119" spans="2:41" x14ac:dyDescent="0.25">
      <c r="B119" s="69" t="s">
        <v>175</v>
      </c>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row>
    <row r="120" spans="2:4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row>
    <row r="121" spans="2:41" x14ac:dyDescent="0.25">
      <c r="B121" s="70" t="s">
        <v>176</v>
      </c>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row>
    <row r="123" spans="2:41" x14ac:dyDescent="0.25">
      <c r="B123" s="69" t="s">
        <v>177</v>
      </c>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row>
    <row r="124" spans="2:4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row>
    <row r="126" spans="2:41" x14ac:dyDescent="0.25">
      <c r="B126" s="70" t="s">
        <v>178</v>
      </c>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row>
    <row r="127" spans="2:41" x14ac:dyDescent="0.25">
      <c r="B127" s="69" t="s">
        <v>179</v>
      </c>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row>
    <row r="128" spans="2:41" x14ac:dyDescent="0.25">
      <c r="B128" s="69" t="s">
        <v>180</v>
      </c>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row>
    <row r="130" spans="2:41" x14ac:dyDescent="0.25">
      <c r="B130" s="69" t="s">
        <v>181</v>
      </c>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row>
  </sheetData>
  <mergeCells count="77">
    <mergeCell ref="B43:AO45"/>
    <mergeCell ref="B47:C48"/>
    <mergeCell ref="D47:R48"/>
    <mergeCell ref="B87:I87"/>
    <mergeCell ref="B74:AO74"/>
    <mergeCell ref="B76:I76"/>
    <mergeCell ref="J76:AO76"/>
    <mergeCell ref="B80:I80"/>
    <mergeCell ref="J80:AO80"/>
    <mergeCell ref="B78:I78"/>
    <mergeCell ref="J78:AO78"/>
    <mergeCell ref="B82:I82"/>
    <mergeCell ref="J82:AO83"/>
    <mergeCell ref="J87:AO87"/>
    <mergeCell ref="B85:I85"/>
    <mergeCell ref="J85:AO85"/>
    <mergeCell ref="B107:AO108"/>
    <mergeCell ref="B105:R106"/>
    <mergeCell ref="B100:N100"/>
    <mergeCell ref="O100:AO100"/>
    <mergeCell ref="B89:R90"/>
    <mergeCell ref="B93:I93"/>
    <mergeCell ref="J93:AO94"/>
    <mergeCell ref="B96:I96"/>
    <mergeCell ref="J96:AO96"/>
    <mergeCell ref="B98:J98"/>
    <mergeCell ref="K98:AO98"/>
    <mergeCell ref="B102:I102"/>
    <mergeCell ref="J102:AO103"/>
    <mergeCell ref="B91:J91"/>
    <mergeCell ref="K91:AN92"/>
    <mergeCell ref="I13:AO13"/>
    <mergeCell ref="B41:C42"/>
    <mergeCell ref="D41:R42"/>
    <mergeCell ref="B31:C32"/>
    <mergeCell ref="D31:R32"/>
    <mergeCell ref="B49:AO50"/>
    <mergeCell ref="B72:C73"/>
    <mergeCell ref="D72:R73"/>
    <mergeCell ref="B62:C63"/>
    <mergeCell ref="D62:R63"/>
    <mergeCell ref="B52:AO54"/>
    <mergeCell ref="B56:AO57"/>
    <mergeCell ref="B59:AO60"/>
    <mergeCell ref="B64:AO70"/>
    <mergeCell ref="AX2:BB2"/>
    <mergeCell ref="B28:AO29"/>
    <mergeCell ref="B26:AO27"/>
    <mergeCell ref="B15:R16"/>
    <mergeCell ref="B17:AO18"/>
    <mergeCell ref="B2:AO3"/>
    <mergeCell ref="B20:C21"/>
    <mergeCell ref="D20:R21"/>
    <mergeCell ref="B22:AO22"/>
    <mergeCell ref="B24:C25"/>
    <mergeCell ref="D24:R25"/>
    <mergeCell ref="B5:R6"/>
    <mergeCell ref="B7:AR7"/>
    <mergeCell ref="B8:AR8"/>
    <mergeCell ref="G10:AO12"/>
    <mergeCell ref="C13:H13"/>
    <mergeCell ref="C10:F10"/>
    <mergeCell ref="B11:F11"/>
    <mergeCell ref="B128:AO128"/>
    <mergeCell ref="B130:AO130"/>
    <mergeCell ref="B119:AO120"/>
    <mergeCell ref="B121:AO121"/>
    <mergeCell ref="B123:AO124"/>
    <mergeCell ref="B126:AO126"/>
    <mergeCell ref="B127:AO127"/>
    <mergeCell ref="B117:AO118"/>
    <mergeCell ref="B110:R111"/>
    <mergeCell ref="B33:AO34"/>
    <mergeCell ref="B35:AO39"/>
    <mergeCell ref="B112:AO112"/>
    <mergeCell ref="B113:AO113"/>
    <mergeCell ref="B115:AO116"/>
  </mergeCells>
  <pageMargins left="0.25" right="0.25" top="0.75" bottom="0.75" header="0.3" footer="0.3"/>
  <pageSetup scale="63"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K92"/>
  <sheetViews>
    <sheetView workbookViewId="0">
      <selection activeCell="BB24" sqref="BB24"/>
    </sheetView>
  </sheetViews>
  <sheetFormatPr defaultRowHeight="15" x14ac:dyDescent="0.25"/>
  <cols>
    <col min="1" max="53" width="3.28515625" customWidth="1"/>
    <col min="54" max="66" width="8.85546875" style="1" customWidth="1"/>
  </cols>
  <sheetData>
    <row r="1" spans="1:53" x14ac:dyDescent="0.25">
      <c r="A1" s="85" t="s">
        <v>131</v>
      </c>
      <c r="B1" s="115"/>
      <c r="C1" s="115"/>
      <c r="D1" s="115"/>
      <c r="E1" s="115"/>
      <c r="F1" s="115"/>
      <c r="G1" s="115"/>
      <c r="H1" s="115"/>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row>
    <row r="2" spans="1:53" x14ac:dyDescent="0.25">
      <c r="A2" s="115"/>
      <c r="B2" s="115"/>
      <c r="C2" s="115"/>
      <c r="D2" s="115"/>
      <c r="E2" s="115"/>
      <c r="F2" s="115"/>
      <c r="G2" s="115"/>
      <c r="H2" s="115"/>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row>
    <row r="3" spans="1:53" x14ac:dyDescent="0.25">
      <c r="A3" s="117" t="s">
        <v>5</v>
      </c>
      <c r="B3" s="118"/>
      <c r="C3" s="118"/>
      <c r="D3" s="118"/>
      <c r="E3" s="118"/>
      <c r="F3" s="118"/>
      <c r="G3" s="118"/>
      <c r="H3" s="118"/>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row>
    <row r="4" spans="1:53" x14ac:dyDescent="0.25">
      <c r="A4" s="118"/>
      <c r="B4" s="118"/>
      <c r="C4" s="118"/>
      <c r="D4" s="118"/>
      <c r="E4" s="118"/>
      <c r="F4" s="118"/>
      <c r="G4" s="118"/>
      <c r="H4" s="118"/>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row>
    <row r="5" spans="1:53"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row>
    <row r="6" spans="1:53" x14ac:dyDescent="0.25">
      <c r="A6" s="1"/>
      <c r="B6" s="219" t="s">
        <v>150</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1"/>
    </row>
    <row r="7" spans="1:53" x14ac:dyDescent="0.25">
      <c r="A7" s="1"/>
      <c r="B7" s="222"/>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4"/>
    </row>
    <row r="8" spans="1:53"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row>
    <row r="9" spans="1:53" ht="15.75" thickBot="1"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row>
    <row r="10" spans="1:53" x14ac:dyDescent="0.25">
      <c r="A10" s="1"/>
      <c r="B10" s="135" t="s">
        <v>7</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7"/>
      <c r="AB10" s="10"/>
      <c r="AC10" s="138" t="s">
        <v>8</v>
      </c>
      <c r="AD10" s="139"/>
      <c r="AE10" s="142" t="s">
        <v>9</v>
      </c>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4"/>
    </row>
    <row r="11" spans="1:53" ht="15.75" thickBot="1" x14ac:dyDescent="0.3">
      <c r="A11" s="1"/>
      <c r="B11" s="82"/>
      <c r="C11" s="83"/>
      <c r="D11" s="83"/>
      <c r="E11" s="83"/>
      <c r="F11" s="83"/>
      <c r="G11" s="83"/>
      <c r="H11" s="83"/>
      <c r="I11" s="83"/>
      <c r="J11" s="83"/>
      <c r="K11" s="83"/>
      <c r="L11" s="83"/>
      <c r="M11" s="83"/>
      <c r="N11" s="83"/>
      <c r="O11" s="83"/>
      <c r="P11" s="83"/>
      <c r="Q11" s="83"/>
      <c r="R11" s="83"/>
      <c r="S11" s="83"/>
      <c r="T11" s="83"/>
      <c r="U11" s="83"/>
      <c r="V11" s="83"/>
      <c r="W11" s="83"/>
      <c r="X11" s="83"/>
      <c r="Y11" s="83"/>
      <c r="Z11" s="83"/>
      <c r="AA11" s="84"/>
      <c r="AB11" s="10"/>
      <c r="AC11" s="140"/>
      <c r="AD11" s="141"/>
      <c r="AE11" s="94"/>
      <c r="AF11" s="95"/>
      <c r="AG11" s="95"/>
      <c r="AH11" s="95"/>
      <c r="AI11" s="95"/>
      <c r="AJ11" s="95"/>
      <c r="AK11" s="95"/>
      <c r="AL11" s="95"/>
      <c r="AM11" s="95"/>
      <c r="AN11" s="95"/>
      <c r="AO11" s="95"/>
      <c r="AP11" s="95"/>
      <c r="AQ11" s="95"/>
      <c r="AR11" s="95"/>
      <c r="AS11" s="95"/>
      <c r="AT11" s="95"/>
      <c r="AU11" s="95"/>
      <c r="AV11" s="95"/>
      <c r="AW11" s="95"/>
      <c r="AX11" s="95"/>
      <c r="AY11" s="95"/>
      <c r="AZ11" s="95"/>
      <c r="BA11" s="96"/>
    </row>
    <row r="12" spans="1:53" ht="15.75" x14ac:dyDescent="0.25">
      <c r="A12" s="1"/>
      <c r="B12" s="145" t="s">
        <v>38</v>
      </c>
      <c r="C12" s="146"/>
      <c r="D12" s="146"/>
      <c r="E12" s="146"/>
      <c r="F12" s="147"/>
      <c r="G12" s="148"/>
      <c r="H12" s="149"/>
      <c r="I12" s="149"/>
      <c r="J12" s="149"/>
      <c r="K12" s="149"/>
      <c r="L12" s="149"/>
      <c r="M12" s="149"/>
      <c r="N12" s="149"/>
      <c r="O12" s="149"/>
      <c r="P12" s="149"/>
      <c r="Q12" s="149"/>
      <c r="R12" s="149"/>
      <c r="S12" s="149"/>
      <c r="T12" s="149"/>
      <c r="U12" s="149"/>
      <c r="V12" s="149"/>
      <c r="W12" s="149"/>
      <c r="X12" s="149"/>
      <c r="Y12" s="149"/>
      <c r="Z12" s="149"/>
      <c r="AA12" s="150"/>
      <c r="AB12" s="10"/>
      <c r="AC12" s="151" t="s">
        <v>39</v>
      </c>
      <c r="AD12" s="152"/>
      <c r="AE12" s="152"/>
      <c r="AF12" s="152"/>
      <c r="AG12" s="152"/>
      <c r="AH12" s="152"/>
      <c r="AI12" s="152"/>
      <c r="AJ12" s="153"/>
      <c r="AK12" s="154"/>
      <c r="AL12" s="155"/>
      <c r="AM12" s="155"/>
      <c r="AN12" s="155"/>
      <c r="AO12" s="155"/>
      <c r="AP12" s="155"/>
      <c r="AQ12" s="155"/>
      <c r="AR12" s="155"/>
      <c r="AS12" s="155"/>
      <c r="AT12" s="155"/>
      <c r="AU12" s="155"/>
      <c r="AV12" s="155"/>
      <c r="AW12" s="155"/>
      <c r="AX12" s="155"/>
      <c r="AY12" s="155"/>
      <c r="AZ12" s="155"/>
      <c r="BA12" s="156"/>
    </row>
    <row r="13" spans="1:53" ht="15.75" x14ac:dyDescent="0.25">
      <c r="A13" s="1"/>
      <c r="B13" s="106" t="s">
        <v>40</v>
      </c>
      <c r="C13" s="107"/>
      <c r="D13" s="107"/>
      <c r="E13" s="107"/>
      <c r="F13" s="108"/>
      <c r="G13" s="112"/>
      <c r="H13" s="113"/>
      <c r="I13" s="113"/>
      <c r="J13" s="113"/>
      <c r="K13" s="113"/>
      <c r="L13" s="113"/>
      <c r="M13" s="113"/>
      <c r="N13" s="113"/>
      <c r="O13" s="113"/>
      <c r="P13" s="113"/>
      <c r="Q13" s="113"/>
      <c r="R13" s="113"/>
      <c r="S13" s="113"/>
      <c r="T13" s="113"/>
      <c r="U13" s="113"/>
      <c r="V13" s="113"/>
      <c r="W13" s="113"/>
      <c r="X13" s="113"/>
      <c r="Y13" s="113"/>
      <c r="Z13" s="113"/>
      <c r="AA13" s="114"/>
      <c r="AB13" s="10"/>
      <c r="AC13" s="106" t="s">
        <v>41</v>
      </c>
      <c r="AD13" s="107"/>
      <c r="AE13" s="107"/>
      <c r="AF13" s="107"/>
      <c r="AG13" s="107"/>
      <c r="AH13" s="107"/>
      <c r="AI13" s="107"/>
      <c r="AJ13" s="108"/>
      <c r="AK13" s="109"/>
      <c r="AL13" s="110"/>
      <c r="AM13" s="110"/>
      <c r="AN13" s="110"/>
      <c r="AO13" s="110"/>
      <c r="AP13" s="110"/>
      <c r="AQ13" s="110"/>
      <c r="AR13" s="110"/>
      <c r="AS13" s="110"/>
      <c r="AT13" s="110"/>
      <c r="AU13" s="110"/>
      <c r="AV13" s="110"/>
      <c r="AW13" s="110"/>
      <c r="AX13" s="110"/>
      <c r="AY13" s="110"/>
      <c r="AZ13" s="110"/>
      <c r="BA13" s="111"/>
    </row>
    <row r="14" spans="1:53" ht="15.75" x14ac:dyDescent="0.25">
      <c r="A14" s="1"/>
      <c r="B14" s="106" t="s">
        <v>42</v>
      </c>
      <c r="C14" s="107"/>
      <c r="D14" s="107"/>
      <c r="E14" s="107"/>
      <c r="F14" s="108"/>
      <c r="G14" s="112"/>
      <c r="H14" s="113"/>
      <c r="I14" s="113"/>
      <c r="J14" s="113"/>
      <c r="K14" s="113"/>
      <c r="L14" s="113"/>
      <c r="M14" s="113"/>
      <c r="N14" s="113"/>
      <c r="O14" s="113"/>
      <c r="P14" s="113"/>
      <c r="Q14" s="113"/>
      <c r="R14" s="113"/>
      <c r="S14" s="113"/>
      <c r="T14" s="113"/>
      <c r="U14" s="113"/>
      <c r="V14" s="113"/>
      <c r="W14" s="113"/>
      <c r="X14" s="113"/>
      <c r="Y14" s="113"/>
      <c r="Z14" s="113"/>
      <c r="AA14" s="114"/>
      <c r="AB14" s="10"/>
      <c r="AC14" s="106" t="s">
        <v>43</v>
      </c>
      <c r="AD14" s="107"/>
      <c r="AE14" s="107"/>
      <c r="AF14" s="107"/>
      <c r="AG14" s="107"/>
      <c r="AH14" s="107"/>
      <c r="AI14" s="107"/>
      <c r="AJ14" s="108"/>
      <c r="AK14" s="109"/>
      <c r="AL14" s="110"/>
      <c r="AM14" s="110"/>
      <c r="AN14" s="110"/>
      <c r="AO14" s="110"/>
      <c r="AP14" s="110"/>
      <c r="AQ14" s="110"/>
      <c r="AR14" s="110"/>
      <c r="AS14" s="110"/>
      <c r="AT14" s="110"/>
      <c r="AU14" s="110"/>
      <c r="AV14" s="110"/>
      <c r="AW14" s="110"/>
      <c r="AX14" s="110"/>
      <c r="AY14" s="110"/>
      <c r="AZ14" s="110"/>
      <c r="BA14" s="111"/>
    </row>
    <row r="15" spans="1:53" ht="15.75" x14ac:dyDescent="0.25">
      <c r="A15" s="1"/>
      <c r="B15" s="106" t="s">
        <v>41</v>
      </c>
      <c r="C15" s="107"/>
      <c r="D15" s="107"/>
      <c r="E15" s="107"/>
      <c r="F15" s="108"/>
      <c r="G15" s="112"/>
      <c r="H15" s="113"/>
      <c r="I15" s="113"/>
      <c r="J15" s="113"/>
      <c r="K15" s="113"/>
      <c r="L15" s="113"/>
      <c r="M15" s="113"/>
      <c r="N15" s="113"/>
      <c r="O15" s="113"/>
      <c r="P15" s="113"/>
      <c r="Q15" s="113"/>
      <c r="R15" s="113"/>
      <c r="S15" s="113"/>
      <c r="T15" s="113"/>
      <c r="U15" s="113"/>
      <c r="V15" s="113"/>
      <c r="W15" s="113"/>
      <c r="X15" s="113"/>
      <c r="Y15" s="113"/>
      <c r="Z15" s="113"/>
      <c r="AA15" s="114"/>
      <c r="AB15" s="10"/>
      <c r="AC15" s="106" t="s">
        <v>44</v>
      </c>
      <c r="AD15" s="107"/>
      <c r="AE15" s="107"/>
      <c r="AF15" s="107"/>
      <c r="AG15" s="107"/>
      <c r="AH15" s="107"/>
      <c r="AI15" s="107"/>
      <c r="AJ15" s="108"/>
      <c r="AK15" s="109"/>
      <c r="AL15" s="110"/>
      <c r="AM15" s="110"/>
      <c r="AN15" s="110"/>
      <c r="AO15" s="110"/>
      <c r="AP15" s="110"/>
      <c r="AQ15" s="110"/>
      <c r="AR15" s="110"/>
      <c r="AS15" s="110"/>
      <c r="AT15" s="110"/>
      <c r="AU15" s="110"/>
      <c r="AV15" s="110"/>
      <c r="AW15" s="110"/>
      <c r="AX15" s="110"/>
      <c r="AY15" s="110"/>
      <c r="AZ15" s="110"/>
      <c r="BA15" s="111"/>
    </row>
    <row r="16" spans="1:53" ht="15.75" x14ac:dyDescent="0.25">
      <c r="A16" s="1"/>
      <c r="B16" s="106" t="s">
        <v>43</v>
      </c>
      <c r="C16" s="107"/>
      <c r="D16" s="107"/>
      <c r="E16" s="107"/>
      <c r="F16" s="108"/>
      <c r="G16" s="103"/>
      <c r="H16" s="104"/>
      <c r="I16" s="104"/>
      <c r="J16" s="104"/>
      <c r="K16" s="104"/>
      <c r="L16" s="104"/>
      <c r="M16" s="104"/>
      <c r="N16" s="104"/>
      <c r="O16" s="104"/>
      <c r="P16" s="104"/>
      <c r="Q16" s="104"/>
      <c r="R16" s="104"/>
      <c r="S16" s="104"/>
      <c r="T16" s="104"/>
      <c r="U16" s="104"/>
      <c r="V16" s="104"/>
      <c r="W16" s="104"/>
      <c r="X16" s="104"/>
      <c r="Y16" s="104"/>
      <c r="Z16" s="104"/>
      <c r="AA16" s="105"/>
      <c r="AB16" s="10"/>
      <c r="AC16" s="106" t="s">
        <v>45</v>
      </c>
      <c r="AD16" s="107"/>
      <c r="AE16" s="107"/>
      <c r="AF16" s="107"/>
      <c r="AG16" s="107"/>
      <c r="AH16" s="107"/>
      <c r="AI16" s="107"/>
      <c r="AJ16" s="108"/>
      <c r="AK16" s="109"/>
      <c r="AL16" s="110"/>
      <c r="AM16" s="110"/>
      <c r="AN16" s="110"/>
      <c r="AO16" s="110"/>
      <c r="AP16" s="110"/>
      <c r="AQ16" s="110"/>
      <c r="AR16" s="110"/>
      <c r="AS16" s="110"/>
      <c r="AT16" s="110"/>
      <c r="AU16" s="110"/>
      <c r="AV16" s="110"/>
      <c r="AW16" s="110"/>
      <c r="AX16" s="110"/>
      <c r="AY16" s="110"/>
      <c r="AZ16" s="110"/>
      <c r="BA16" s="111"/>
    </row>
    <row r="17" spans="1:53" ht="15.75" x14ac:dyDescent="0.25">
      <c r="A17" s="1"/>
      <c r="B17" s="106" t="s">
        <v>44</v>
      </c>
      <c r="C17" s="107"/>
      <c r="D17" s="107"/>
      <c r="E17" s="107"/>
      <c r="F17" s="108"/>
      <c r="G17" s="112"/>
      <c r="H17" s="113"/>
      <c r="I17" s="113"/>
      <c r="J17" s="113"/>
      <c r="K17" s="113"/>
      <c r="L17" s="113"/>
      <c r="M17" s="113"/>
      <c r="N17" s="157"/>
      <c r="O17" s="158" t="s">
        <v>45</v>
      </c>
      <c r="P17" s="159"/>
      <c r="Q17" s="159"/>
      <c r="R17" s="160"/>
      <c r="S17" s="112"/>
      <c r="T17" s="113"/>
      <c r="U17" s="113"/>
      <c r="V17" s="113"/>
      <c r="W17" s="113"/>
      <c r="X17" s="113"/>
      <c r="Y17" s="113"/>
      <c r="Z17" s="113"/>
      <c r="AA17" s="114"/>
      <c r="AB17" s="10"/>
      <c r="AC17" s="106" t="s">
        <v>46</v>
      </c>
      <c r="AD17" s="107"/>
      <c r="AE17" s="107"/>
      <c r="AF17" s="107"/>
      <c r="AG17" s="107"/>
      <c r="AH17" s="107"/>
      <c r="AI17" s="107"/>
      <c r="AJ17" s="108"/>
      <c r="AK17" s="161"/>
      <c r="AL17" s="162"/>
      <c r="AM17" s="162"/>
      <c r="AN17" s="162"/>
      <c r="AO17" s="162"/>
      <c r="AP17" s="162"/>
      <c r="AQ17" s="162"/>
      <c r="AR17" s="162"/>
      <c r="AS17" s="162"/>
      <c r="AT17" s="162"/>
      <c r="AU17" s="162"/>
      <c r="AV17" s="162"/>
      <c r="AW17" s="162"/>
      <c r="AX17" s="162"/>
      <c r="AY17" s="162"/>
      <c r="AZ17" s="162"/>
      <c r="BA17" s="163"/>
    </row>
    <row r="18" spans="1:53" ht="15.75" x14ac:dyDescent="0.25">
      <c r="A18" s="1"/>
      <c r="B18" s="106" t="s">
        <v>47</v>
      </c>
      <c r="C18" s="107"/>
      <c r="D18" s="107"/>
      <c r="E18" s="107"/>
      <c r="F18" s="108"/>
      <c r="G18" s="112"/>
      <c r="H18" s="113"/>
      <c r="I18" s="113"/>
      <c r="J18" s="113"/>
      <c r="K18" s="113"/>
      <c r="L18" s="113"/>
      <c r="M18" s="113"/>
      <c r="N18" s="157"/>
      <c r="O18" s="167" t="s">
        <v>48</v>
      </c>
      <c r="P18" s="107"/>
      <c r="Q18" s="107"/>
      <c r="R18" s="108"/>
      <c r="S18" s="112"/>
      <c r="T18" s="113"/>
      <c r="U18" s="113"/>
      <c r="V18" s="113"/>
      <c r="W18" s="113"/>
      <c r="X18" s="113"/>
      <c r="Y18" s="113"/>
      <c r="Z18" s="113"/>
      <c r="AA18" s="114"/>
      <c r="AB18" s="10"/>
      <c r="AC18" s="106" t="s">
        <v>51</v>
      </c>
      <c r="AD18" s="107"/>
      <c r="AE18" s="107"/>
      <c r="AF18" s="107"/>
      <c r="AG18" s="107"/>
      <c r="AH18" s="107"/>
      <c r="AI18" s="107"/>
      <c r="AJ18" s="107"/>
      <c r="AK18" s="168"/>
      <c r="AL18" s="169"/>
      <c r="AM18" s="169"/>
      <c r="AN18" s="169"/>
      <c r="AO18" s="169"/>
      <c r="AP18" s="169"/>
      <c r="AQ18" s="169"/>
      <c r="AR18" s="169"/>
      <c r="AS18" s="169"/>
      <c r="AT18" s="169"/>
      <c r="AU18" s="169"/>
      <c r="AV18" s="169"/>
      <c r="AW18" s="169"/>
      <c r="AX18" s="169"/>
      <c r="AY18" s="169"/>
      <c r="AZ18" s="169"/>
      <c r="BA18" s="170"/>
    </row>
    <row r="19" spans="1:53" ht="16.5" thickBot="1" x14ac:dyDescent="0.3">
      <c r="A19" s="1"/>
      <c r="B19" s="125" t="s">
        <v>49</v>
      </c>
      <c r="C19" s="126"/>
      <c r="D19" s="126"/>
      <c r="E19" s="126"/>
      <c r="F19" s="127"/>
      <c r="G19" s="128"/>
      <c r="H19" s="129"/>
      <c r="I19" s="129"/>
      <c r="J19" s="129"/>
      <c r="K19" s="129"/>
      <c r="L19" s="129"/>
      <c r="M19" s="129"/>
      <c r="N19" s="130"/>
      <c r="O19" s="131" t="s">
        <v>50</v>
      </c>
      <c r="P19" s="126"/>
      <c r="Q19" s="126"/>
      <c r="R19" s="127"/>
      <c r="S19" s="132"/>
      <c r="T19" s="133"/>
      <c r="U19" s="133"/>
      <c r="V19" s="133"/>
      <c r="W19" s="133"/>
      <c r="X19" s="133"/>
      <c r="Y19" s="133"/>
      <c r="Z19" s="133"/>
      <c r="AA19" s="134"/>
      <c r="AB19" s="10"/>
      <c r="AC19" s="125" t="s">
        <v>102</v>
      </c>
      <c r="AD19" s="126"/>
      <c r="AE19" s="126"/>
      <c r="AF19" s="126"/>
      <c r="AG19" s="126"/>
      <c r="AH19" s="126"/>
      <c r="AI19" s="126"/>
      <c r="AJ19" s="127"/>
      <c r="AK19" s="164"/>
      <c r="AL19" s="165"/>
      <c r="AM19" s="165"/>
      <c r="AN19" s="165"/>
      <c r="AO19" s="165"/>
      <c r="AP19" s="165"/>
      <c r="AQ19" s="165"/>
      <c r="AR19" s="165"/>
      <c r="AS19" s="165"/>
      <c r="AT19" s="165"/>
      <c r="AU19" s="165"/>
      <c r="AV19" s="165"/>
      <c r="AW19" s="165"/>
      <c r="AX19" s="165"/>
      <c r="AY19" s="165"/>
      <c r="AZ19" s="165"/>
      <c r="BA19" s="166"/>
    </row>
    <row r="20" spans="1:5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row>
    <row r="21" spans="1:53" ht="15.75" thickBo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row>
    <row r="22" spans="1:53" ht="18.75" x14ac:dyDescent="0.25">
      <c r="A22" s="1"/>
      <c r="B22" s="119" t="s">
        <v>10</v>
      </c>
      <c r="C22" s="79"/>
      <c r="D22" s="121" t="s">
        <v>11</v>
      </c>
      <c r="E22" s="122"/>
      <c r="F22" s="122"/>
      <c r="G22" s="122"/>
      <c r="H22" s="122"/>
      <c r="I22" s="122"/>
      <c r="J22" s="122"/>
      <c r="K22" s="122"/>
      <c r="L22" s="122"/>
      <c r="M22" s="122"/>
      <c r="N22" s="122"/>
      <c r="O22" s="122"/>
      <c r="P22" s="122"/>
      <c r="Q22" s="11"/>
      <c r="R22" s="119" t="s">
        <v>12</v>
      </c>
      <c r="S22" s="79"/>
      <c r="T22" s="121" t="s">
        <v>15</v>
      </c>
      <c r="U22" s="122"/>
      <c r="V22" s="122"/>
      <c r="W22" s="122"/>
      <c r="X22" s="122"/>
      <c r="Y22" s="122"/>
      <c r="Z22" s="122"/>
      <c r="AA22" s="122"/>
      <c r="AB22" s="122"/>
      <c r="AC22" s="122"/>
      <c r="AD22" s="122"/>
      <c r="AE22" s="122"/>
      <c r="AF22" s="122"/>
      <c r="AG22" s="1"/>
      <c r="AH22" s="119" t="s">
        <v>14</v>
      </c>
      <c r="AI22" s="79"/>
      <c r="AJ22" s="182" t="s">
        <v>13</v>
      </c>
      <c r="AK22" s="183"/>
      <c r="AL22" s="183"/>
      <c r="AM22" s="183"/>
      <c r="AN22" s="183"/>
      <c r="AO22" s="183"/>
      <c r="AP22" s="183"/>
      <c r="AQ22" s="183"/>
      <c r="AR22" s="183"/>
      <c r="AS22" s="183"/>
      <c r="AT22" s="183"/>
      <c r="AU22" s="183"/>
      <c r="AV22" s="183"/>
      <c r="AW22" s="183"/>
      <c r="AX22" s="183"/>
      <c r="AY22" s="183"/>
      <c r="AZ22" s="183"/>
      <c r="BA22" s="184"/>
    </row>
    <row r="23" spans="1:53" ht="19.5" thickBot="1" x14ac:dyDescent="0.3">
      <c r="A23" s="1"/>
      <c r="B23" s="120"/>
      <c r="C23" s="82"/>
      <c r="D23" s="123"/>
      <c r="E23" s="124"/>
      <c r="F23" s="124"/>
      <c r="G23" s="124"/>
      <c r="H23" s="124"/>
      <c r="I23" s="124"/>
      <c r="J23" s="124"/>
      <c r="K23" s="124"/>
      <c r="L23" s="124"/>
      <c r="M23" s="124"/>
      <c r="N23" s="124"/>
      <c r="O23" s="124"/>
      <c r="P23" s="124"/>
      <c r="Q23" s="11"/>
      <c r="R23" s="120"/>
      <c r="S23" s="82"/>
      <c r="T23" s="123"/>
      <c r="U23" s="124"/>
      <c r="V23" s="124"/>
      <c r="W23" s="124"/>
      <c r="X23" s="124"/>
      <c r="Y23" s="124"/>
      <c r="Z23" s="124"/>
      <c r="AA23" s="124"/>
      <c r="AB23" s="124"/>
      <c r="AC23" s="124"/>
      <c r="AD23" s="124"/>
      <c r="AE23" s="124"/>
      <c r="AF23" s="124"/>
      <c r="AG23" s="1"/>
      <c r="AH23" s="120"/>
      <c r="AI23" s="82"/>
      <c r="AJ23" s="185"/>
      <c r="AK23" s="186"/>
      <c r="AL23" s="186"/>
      <c r="AM23" s="186"/>
      <c r="AN23" s="186"/>
      <c r="AO23" s="186"/>
      <c r="AP23" s="186"/>
      <c r="AQ23" s="186"/>
      <c r="AR23" s="186"/>
      <c r="AS23" s="186"/>
      <c r="AT23" s="186"/>
      <c r="AU23" s="186"/>
      <c r="AV23" s="186"/>
      <c r="AW23" s="186"/>
      <c r="AX23" s="186"/>
      <c r="AY23" s="186"/>
      <c r="AZ23" s="186"/>
      <c r="BA23" s="187"/>
    </row>
    <row r="24" spans="1:53" x14ac:dyDescent="0.25">
      <c r="A24" s="1"/>
      <c r="B24" s="151"/>
      <c r="C24" s="152"/>
      <c r="D24" s="152"/>
      <c r="E24" s="152"/>
      <c r="F24" s="152"/>
      <c r="G24" s="152"/>
      <c r="H24" s="152"/>
      <c r="I24" s="152"/>
      <c r="J24" s="203" t="s">
        <v>52</v>
      </c>
      <c r="K24" s="203"/>
      <c r="L24" s="203"/>
      <c r="M24" s="203"/>
      <c r="N24" s="203"/>
      <c r="O24" s="203"/>
      <c r="P24" s="204"/>
      <c r="Q24" s="10"/>
      <c r="R24" s="208"/>
      <c r="S24" s="209"/>
      <c r="T24" s="209"/>
      <c r="U24" s="209"/>
      <c r="V24" s="209"/>
      <c r="W24" s="209"/>
      <c r="X24" s="209"/>
      <c r="Y24" s="209"/>
      <c r="Z24" s="180" t="s">
        <v>52</v>
      </c>
      <c r="AA24" s="180"/>
      <c r="AB24" s="180"/>
      <c r="AC24" s="180"/>
      <c r="AD24" s="180"/>
      <c r="AE24" s="180"/>
      <c r="AF24" s="181"/>
      <c r="AG24" s="1"/>
      <c r="AH24" s="205"/>
      <c r="AI24" s="206"/>
      <c r="AJ24" s="207"/>
      <c r="AK24" s="207"/>
      <c r="AL24" s="207"/>
      <c r="AM24" s="207"/>
      <c r="AN24" s="207"/>
      <c r="AO24" s="207"/>
      <c r="AP24" s="196" t="s">
        <v>1</v>
      </c>
      <c r="AQ24" s="197"/>
      <c r="AR24" s="197"/>
      <c r="AS24" s="197"/>
      <c r="AT24" s="196" t="s">
        <v>99</v>
      </c>
      <c r="AU24" s="197"/>
      <c r="AV24" s="197"/>
      <c r="AW24" s="197"/>
      <c r="AX24" s="188" t="s">
        <v>53</v>
      </c>
      <c r="AY24" s="189"/>
      <c r="AZ24" s="190"/>
      <c r="BA24" s="191"/>
    </row>
    <row r="25" spans="1:53" ht="15.75" thickBot="1" x14ac:dyDescent="0.3">
      <c r="A25" s="1"/>
      <c r="B25" s="200" t="s">
        <v>54</v>
      </c>
      <c r="C25" s="201"/>
      <c r="D25" s="201"/>
      <c r="E25" s="201"/>
      <c r="F25" s="201"/>
      <c r="G25" s="201"/>
      <c r="H25" s="201"/>
      <c r="I25" s="202"/>
      <c r="J25" s="241">
        <v>1125</v>
      </c>
      <c r="K25" s="242"/>
      <c r="L25" s="242"/>
      <c r="M25" s="242"/>
      <c r="N25" s="242"/>
      <c r="O25" s="242"/>
      <c r="P25" s="243"/>
      <c r="Q25" s="10"/>
      <c r="R25" s="106" t="s">
        <v>56</v>
      </c>
      <c r="S25" s="225"/>
      <c r="T25" s="225"/>
      <c r="U25" s="225"/>
      <c r="V25" s="225"/>
      <c r="W25" s="225"/>
      <c r="X25" s="225"/>
      <c r="Y25" s="226"/>
      <c r="Z25" s="238">
        <f>IFERROR((((X42-100000)*0.03)+(100000*0.07))*1.05,0)</f>
        <v>18060</v>
      </c>
      <c r="AA25" s="239"/>
      <c r="AB25" s="239"/>
      <c r="AC25" s="239"/>
      <c r="AD25" s="239"/>
      <c r="AE25" s="239"/>
      <c r="AF25" s="240"/>
      <c r="AG25" s="1"/>
      <c r="AH25" s="200" t="s">
        <v>55</v>
      </c>
      <c r="AI25" s="201"/>
      <c r="AJ25" s="201"/>
      <c r="AK25" s="201"/>
      <c r="AL25" s="201"/>
      <c r="AM25" s="201"/>
      <c r="AN25" s="201"/>
      <c r="AO25" s="202"/>
      <c r="AP25" s="252">
        <v>100</v>
      </c>
      <c r="AQ25" s="253"/>
      <c r="AR25" s="253"/>
      <c r="AS25" s="254"/>
      <c r="AT25" s="198">
        <f>AP25*$J$44</f>
        <v>500</v>
      </c>
      <c r="AU25" s="199"/>
      <c r="AV25" s="199"/>
      <c r="AW25" s="199"/>
      <c r="AX25" s="192">
        <f t="shared" ref="AX25:AX34" si="0">IFERROR(AP25/$AP$35,0)</f>
        <v>0.19230769230769232</v>
      </c>
      <c r="AY25" s="193"/>
      <c r="AZ25" s="194"/>
      <c r="BA25" s="195"/>
    </row>
    <row r="26" spans="1:53" ht="15.75" thickBot="1" x14ac:dyDescent="0.3">
      <c r="A26" s="1"/>
      <c r="B26" s="200" t="s">
        <v>56</v>
      </c>
      <c r="C26" s="201"/>
      <c r="D26" s="201"/>
      <c r="E26" s="201"/>
      <c r="F26" s="201"/>
      <c r="G26" s="201"/>
      <c r="H26" s="201"/>
      <c r="I26" s="202"/>
      <c r="J26" s="177">
        <v>0</v>
      </c>
      <c r="K26" s="178"/>
      <c r="L26" s="178"/>
      <c r="M26" s="178"/>
      <c r="N26" s="178"/>
      <c r="O26" s="178"/>
      <c r="P26" s="179"/>
      <c r="Q26" s="10"/>
      <c r="R26" s="106" t="s">
        <v>151</v>
      </c>
      <c r="S26" s="225"/>
      <c r="T26" s="225"/>
      <c r="U26" s="225"/>
      <c r="V26" s="225"/>
      <c r="W26" s="225"/>
      <c r="X26" s="225"/>
      <c r="Y26" s="225"/>
      <c r="Z26" s="227">
        <v>0</v>
      </c>
      <c r="AA26" s="228"/>
      <c r="AB26" s="228"/>
      <c r="AC26" s="228"/>
      <c r="AD26" s="228"/>
      <c r="AE26" s="228"/>
      <c r="AF26" s="229"/>
      <c r="AG26" s="1"/>
      <c r="AH26" s="200" t="s">
        <v>57</v>
      </c>
      <c r="AI26" s="201"/>
      <c r="AJ26" s="201"/>
      <c r="AK26" s="201"/>
      <c r="AL26" s="201"/>
      <c r="AM26" s="201"/>
      <c r="AN26" s="201"/>
      <c r="AO26" s="202"/>
      <c r="AP26" s="210">
        <v>100</v>
      </c>
      <c r="AQ26" s="211"/>
      <c r="AR26" s="211"/>
      <c r="AS26" s="212"/>
      <c r="AT26" s="247">
        <f t="shared" ref="AT26:AT34" si="1">AP26*$J$44</f>
        <v>500</v>
      </c>
      <c r="AU26" s="248"/>
      <c r="AV26" s="248"/>
      <c r="AW26" s="248"/>
      <c r="AX26" s="231">
        <f t="shared" si="0"/>
        <v>0.19230769230769232</v>
      </c>
      <c r="AY26" s="232"/>
      <c r="AZ26" s="233"/>
      <c r="BA26" s="234"/>
    </row>
    <row r="27" spans="1:53" x14ac:dyDescent="0.25">
      <c r="A27" s="1"/>
      <c r="B27" s="200" t="s">
        <v>58</v>
      </c>
      <c r="C27" s="201"/>
      <c r="D27" s="201"/>
      <c r="E27" s="201"/>
      <c r="F27" s="201"/>
      <c r="G27" s="201"/>
      <c r="H27" s="201"/>
      <c r="I27" s="202"/>
      <c r="J27" s="177">
        <v>185</v>
      </c>
      <c r="K27" s="178"/>
      <c r="L27" s="178"/>
      <c r="M27" s="178"/>
      <c r="N27" s="178"/>
      <c r="O27" s="178"/>
      <c r="P27" s="179"/>
      <c r="Q27" s="10"/>
      <c r="R27" s="106" t="s">
        <v>132</v>
      </c>
      <c r="S27" s="225"/>
      <c r="T27" s="225"/>
      <c r="U27" s="225"/>
      <c r="V27" s="225"/>
      <c r="W27" s="225"/>
      <c r="X27" s="225"/>
      <c r="Y27" s="226"/>
      <c r="Z27" s="244">
        <v>1000</v>
      </c>
      <c r="AA27" s="245"/>
      <c r="AB27" s="245"/>
      <c r="AC27" s="245"/>
      <c r="AD27" s="245"/>
      <c r="AE27" s="245"/>
      <c r="AF27" s="246"/>
      <c r="AG27" s="1"/>
      <c r="AH27" s="200" t="s">
        <v>59</v>
      </c>
      <c r="AI27" s="201"/>
      <c r="AJ27" s="201"/>
      <c r="AK27" s="201"/>
      <c r="AL27" s="201"/>
      <c r="AM27" s="201"/>
      <c r="AN27" s="201"/>
      <c r="AO27" s="202"/>
      <c r="AP27" s="210">
        <v>45</v>
      </c>
      <c r="AQ27" s="211"/>
      <c r="AR27" s="211"/>
      <c r="AS27" s="212"/>
      <c r="AT27" s="247">
        <f t="shared" si="1"/>
        <v>225</v>
      </c>
      <c r="AU27" s="248"/>
      <c r="AV27" s="248"/>
      <c r="AW27" s="248"/>
      <c r="AX27" s="231">
        <f t="shared" si="0"/>
        <v>8.6538461538461536E-2</v>
      </c>
      <c r="AY27" s="232"/>
      <c r="AZ27" s="233"/>
      <c r="BA27" s="234"/>
    </row>
    <row r="28" spans="1:53" x14ac:dyDescent="0.25">
      <c r="A28" s="1"/>
      <c r="B28" s="200" t="s">
        <v>60</v>
      </c>
      <c r="C28" s="201"/>
      <c r="D28" s="201"/>
      <c r="E28" s="201"/>
      <c r="F28" s="201"/>
      <c r="G28" s="201"/>
      <c r="H28" s="201"/>
      <c r="I28" s="202"/>
      <c r="J28" s="177">
        <v>10</v>
      </c>
      <c r="K28" s="178"/>
      <c r="L28" s="178"/>
      <c r="M28" s="178"/>
      <c r="N28" s="178"/>
      <c r="O28" s="178"/>
      <c r="P28" s="179"/>
      <c r="Q28" s="10"/>
      <c r="R28" s="106" t="s">
        <v>64</v>
      </c>
      <c r="S28" s="107"/>
      <c r="T28" s="107"/>
      <c r="U28" s="107"/>
      <c r="V28" s="107"/>
      <c r="W28" s="107"/>
      <c r="X28" s="107"/>
      <c r="Y28" s="108"/>
      <c r="Z28" s="171">
        <v>300</v>
      </c>
      <c r="AA28" s="172"/>
      <c r="AB28" s="172"/>
      <c r="AC28" s="172"/>
      <c r="AD28" s="172"/>
      <c r="AE28" s="172"/>
      <c r="AF28" s="173"/>
      <c r="AG28" s="1"/>
      <c r="AH28" s="200" t="s">
        <v>61</v>
      </c>
      <c r="AI28" s="201"/>
      <c r="AJ28" s="201"/>
      <c r="AK28" s="201"/>
      <c r="AL28" s="201"/>
      <c r="AM28" s="201"/>
      <c r="AN28" s="201"/>
      <c r="AO28" s="202"/>
      <c r="AP28" s="210">
        <v>0</v>
      </c>
      <c r="AQ28" s="211"/>
      <c r="AR28" s="211"/>
      <c r="AS28" s="212"/>
      <c r="AT28" s="247">
        <f>AP28*$J$44</f>
        <v>0</v>
      </c>
      <c r="AU28" s="248"/>
      <c r="AV28" s="248"/>
      <c r="AW28" s="248"/>
      <c r="AX28" s="231">
        <f t="shared" si="0"/>
        <v>0</v>
      </c>
      <c r="AY28" s="232"/>
      <c r="AZ28" s="233"/>
      <c r="BA28" s="234"/>
    </row>
    <row r="29" spans="1:53" x14ac:dyDescent="0.25">
      <c r="A29" s="1"/>
      <c r="B29" s="200" t="s">
        <v>62</v>
      </c>
      <c r="C29" s="201"/>
      <c r="D29" s="201"/>
      <c r="E29" s="201"/>
      <c r="F29" s="201"/>
      <c r="G29" s="201"/>
      <c r="H29" s="201"/>
      <c r="I29" s="202"/>
      <c r="J29" s="177">
        <v>0</v>
      </c>
      <c r="K29" s="178"/>
      <c r="L29" s="178"/>
      <c r="M29" s="178"/>
      <c r="N29" s="178"/>
      <c r="O29" s="178"/>
      <c r="P29" s="179"/>
      <c r="Q29" s="10"/>
      <c r="R29" s="106" t="s">
        <v>67</v>
      </c>
      <c r="S29" s="107"/>
      <c r="T29" s="107"/>
      <c r="U29" s="107"/>
      <c r="V29" s="107"/>
      <c r="W29" s="107"/>
      <c r="X29" s="107"/>
      <c r="Y29" s="108"/>
      <c r="Z29" s="230">
        <v>0</v>
      </c>
      <c r="AA29" s="172"/>
      <c r="AB29" s="172"/>
      <c r="AC29" s="172"/>
      <c r="AD29" s="172"/>
      <c r="AE29" s="172"/>
      <c r="AF29" s="173"/>
      <c r="AG29" s="1"/>
      <c r="AH29" s="200" t="s">
        <v>63</v>
      </c>
      <c r="AI29" s="201"/>
      <c r="AJ29" s="201"/>
      <c r="AK29" s="201"/>
      <c r="AL29" s="201"/>
      <c r="AM29" s="201"/>
      <c r="AN29" s="201"/>
      <c r="AO29" s="202"/>
      <c r="AP29" s="210">
        <v>0</v>
      </c>
      <c r="AQ29" s="211"/>
      <c r="AR29" s="211"/>
      <c r="AS29" s="212"/>
      <c r="AT29" s="247">
        <f t="shared" si="1"/>
        <v>0</v>
      </c>
      <c r="AU29" s="248"/>
      <c r="AV29" s="248"/>
      <c r="AW29" s="248"/>
      <c r="AX29" s="231">
        <f t="shared" si="0"/>
        <v>0</v>
      </c>
      <c r="AY29" s="232"/>
      <c r="AZ29" s="233"/>
      <c r="BA29" s="234"/>
    </row>
    <row r="30" spans="1:53" x14ac:dyDescent="0.25">
      <c r="A30" s="1"/>
      <c r="B30" s="200" t="s">
        <v>65</v>
      </c>
      <c r="C30" s="201"/>
      <c r="D30" s="201"/>
      <c r="E30" s="201"/>
      <c r="F30" s="201"/>
      <c r="G30" s="201"/>
      <c r="H30" s="201"/>
      <c r="I30" s="202"/>
      <c r="J30" s="177">
        <v>425</v>
      </c>
      <c r="K30" s="178"/>
      <c r="L30" s="178"/>
      <c r="M30" s="178"/>
      <c r="N30" s="178"/>
      <c r="O30" s="178"/>
      <c r="P30" s="179"/>
      <c r="Q30" s="10"/>
      <c r="R30" s="200" t="s">
        <v>162</v>
      </c>
      <c r="S30" s="201"/>
      <c r="T30" s="201"/>
      <c r="U30" s="201"/>
      <c r="V30" s="201"/>
      <c r="W30" s="201"/>
      <c r="X30" s="201"/>
      <c r="Y30" s="202"/>
      <c r="Z30" s="230">
        <v>0</v>
      </c>
      <c r="AA30" s="172"/>
      <c r="AB30" s="172"/>
      <c r="AC30" s="172"/>
      <c r="AD30" s="172"/>
      <c r="AE30" s="172"/>
      <c r="AF30" s="173"/>
      <c r="AG30" s="1"/>
      <c r="AH30" s="200" t="s">
        <v>66</v>
      </c>
      <c r="AI30" s="201"/>
      <c r="AJ30" s="201"/>
      <c r="AK30" s="201"/>
      <c r="AL30" s="201"/>
      <c r="AM30" s="201"/>
      <c r="AN30" s="201"/>
      <c r="AO30" s="202"/>
      <c r="AP30" s="210">
        <v>120</v>
      </c>
      <c r="AQ30" s="211"/>
      <c r="AR30" s="211"/>
      <c r="AS30" s="212"/>
      <c r="AT30" s="247">
        <f t="shared" si="1"/>
        <v>600</v>
      </c>
      <c r="AU30" s="248"/>
      <c r="AV30" s="248"/>
      <c r="AW30" s="248"/>
      <c r="AX30" s="231">
        <f t="shared" si="0"/>
        <v>0.23076923076923078</v>
      </c>
      <c r="AY30" s="232"/>
      <c r="AZ30" s="233"/>
      <c r="BA30" s="234"/>
    </row>
    <row r="31" spans="1:53" x14ac:dyDescent="0.25">
      <c r="A31" s="1"/>
      <c r="B31" s="200" t="s">
        <v>162</v>
      </c>
      <c r="C31" s="201"/>
      <c r="D31" s="201"/>
      <c r="E31" s="201"/>
      <c r="F31" s="201"/>
      <c r="G31" s="201"/>
      <c r="H31" s="201"/>
      <c r="I31" s="202"/>
      <c r="J31" s="177">
        <v>0</v>
      </c>
      <c r="K31" s="178"/>
      <c r="L31" s="178"/>
      <c r="M31" s="178"/>
      <c r="N31" s="178"/>
      <c r="O31" s="178"/>
      <c r="P31" s="179"/>
      <c r="Q31" s="10"/>
      <c r="R31" s="235" t="s">
        <v>70</v>
      </c>
      <c r="S31" s="236"/>
      <c r="T31" s="236"/>
      <c r="U31" s="236"/>
      <c r="V31" s="236"/>
      <c r="W31" s="236"/>
      <c r="X31" s="236"/>
      <c r="Y31" s="237"/>
      <c r="Z31" s="230">
        <v>0</v>
      </c>
      <c r="AA31" s="172"/>
      <c r="AB31" s="172"/>
      <c r="AC31" s="172"/>
      <c r="AD31" s="172"/>
      <c r="AE31" s="172"/>
      <c r="AF31" s="173"/>
      <c r="AG31" s="1"/>
      <c r="AH31" s="200" t="s">
        <v>69</v>
      </c>
      <c r="AI31" s="201"/>
      <c r="AJ31" s="201"/>
      <c r="AK31" s="201"/>
      <c r="AL31" s="201"/>
      <c r="AM31" s="201"/>
      <c r="AN31" s="201"/>
      <c r="AO31" s="202"/>
      <c r="AP31" s="210">
        <v>155</v>
      </c>
      <c r="AQ31" s="211"/>
      <c r="AR31" s="211"/>
      <c r="AS31" s="212"/>
      <c r="AT31" s="247">
        <f t="shared" si="1"/>
        <v>775</v>
      </c>
      <c r="AU31" s="248"/>
      <c r="AV31" s="248"/>
      <c r="AW31" s="248"/>
      <c r="AX31" s="231">
        <f t="shared" si="0"/>
        <v>0.29807692307692307</v>
      </c>
      <c r="AY31" s="232"/>
      <c r="AZ31" s="233"/>
      <c r="BA31" s="234"/>
    </row>
    <row r="32" spans="1:53" x14ac:dyDescent="0.25">
      <c r="A32" s="1"/>
      <c r="B32" s="200" t="s">
        <v>71</v>
      </c>
      <c r="C32" s="201"/>
      <c r="D32" s="201"/>
      <c r="E32" s="201"/>
      <c r="F32" s="201"/>
      <c r="G32" s="201"/>
      <c r="H32" s="201"/>
      <c r="I32" s="202"/>
      <c r="J32" s="177">
        <v>600</v>
      </c>
      <c r="K32" s="178"/>
      <c r="L32" s="178"/>
      <c r="M32" s="178"/>
      <c r="N32" s="178"/>
      <c r="O32" s="178"/>
      <c r="P32" s="179"/>
      <c r="Q32" s="10"/>
      <c r="R32" s="216" t="s">
        <v>70</v>
      </c>
      <c r="S32" s="217"/>
      <c r="T32" s="217"/>
      <c r="U32" s="217"/>
      <c r="V32" s="217"/>
      <c r="W32" s="217"/>
      <c r="X32" s="217"/>
      <c r="Y32" s="218"/>
      <c r="Z32" s="171">
        <v>0</v>
      </c>
      <c r="AA32" s="172"/>
      <c r="AB32" s="172"/>
      <c r="AC32" s="172"/>
      <c r="AD32" s="172"/>
      <c r="AE32" s="172"/>
      <c r="AF32" s="173"/>
      <c r="AG32" s="1"/>
      <c r="AH32" s="200" t="s">
        <v>72</v>
      </c>
      <c r="AI32" s="201"/>
      <c r="AJ32" s="201"/>
      <c r="AK32" s="201"/>
      <c r="AL32" s="201"/>
      <c r="AM32" s="201"/>
      <c r="AN32" s="201"/>
      <c r="AO32" s="202"/>
      <c r="AP32" s="210">
        <v>0</v>
      </c>
      <c r="AQ32" s="211"/>
      <c r="AR32" s="211"/>
      <c r="AS32" s="212"/>
      <c r="AT32" s="247">
        <f t="shared" si="1"/>
        <v>0</v>
      </c>
      <c r="AU32" s="248"/>
      <c r="AV32" s="248"/>
      <c r="AW32" s="248"/>
      <c r="AX32" s="231">
        <f t="shared" si="0"/>
        <v>0</v>
      </c>
      <c r="AY32" s="232"/>
      <c r="AZ32" s="233"/>
      <c r="BA32" s="234"/>
    </row>
    <row r="33" spans="1:89" ht="15.75" thickBot="1" x14ac:dyDescent="0.3">
      <c r="A33" s="1"/>
      <c r="B33" s="174" t="s">
        <v>70</v>
      </c>
      <c r="C33" s="175"/>
      <c r="D33" s="175"/>
      <c r="E33" s="175"/>
      <c r="F33" s="175"/>
      <c r="G33" s="175"/>
      <c r="H33" s="175"/>
      <c r="I33" s="176"/>
      <c r="J33" s="177"/>
      <c r="K33" s="178"/>
      <c r="L33" s="178"/>
      <c r="M33" s="178"/>
      <c r="N33" s="178"/>
      <c r="O33" s="178"/>
      <c r="P33" s="179"/>
      <c r="Q33" s="1"/>
      <c r="R33" s="216" t="s">
        <v>70</v>
      </c>
      <c r="S33" s="217"/>
      <c r="T33" s="217"/>
      <c r="U33" s="217"/>
      <c r="V33" s="217"/>
      <c r="W33" s="217"/>
      <c r="X33" s="217"/>
      <c r="Y33" s="218"/>
      <c r="Z33" s="171">
        <v>0</v>
      </c>
      <c r="AA33" s="172"/>
      <c r="AB33" s="172"/>
      <c r="AC33" s="172"/>
      <c r="AD33" s="172"/>
      <c r="AE33" s="172"/>
      <c r="AF33" s="173"/>
      <c r="AG33" s="1"/>
      <c r="AH33" s="213" t="s">
        <v>70</v>
      </c>
      <c r="AI33" s="214"/>
      <c r="AJ33" s="214"/>
      <c r="AK33" s="214"/>
      <c r="AL33" s="214"/>
      <c r="AM33" s="214"/>
      <c r="AN33" s="214"/>
      <c r="AO33" s="215"/>
      <c r="AP33" s="210">
        <v>0</v>
      </c>
      <c r="AQ33" s="211"/>
      <c r="AR33" s="211"/>
      <c r="AS33" s="212"/>
      <c r="AT33" s="247">
        <f t="shared" si="1"/>
        <v>0</v>
      </c>
      <c r="AU33" s="248"/>
      <c r="AV33" s="248"/>
      <c r="AW33" s="248"/>
      <c r="AX33" s="231">
        <f t="shared" si="0"/>
        <v>0</v>
      </c>
      <c r="AY33" s="232"/>
      <c r="AZ33" s="233"/>
      <c r="BA33" s="234"/>
    </row>
    <row r="34" spans="1:89" x14ac:dyDescent="0.25">
      <c r="A34" s="1"/>
      <c r="B34" s="484" t="s">
        <v>70</v>
      </c>
      <c r="C34" s="485"/>
      <c r="D34" s="485"/>
      <c r="E34" s="485"/>
      <c r="F34" s="485"/>
      <c r="G34" s="485"/>
      <c r="H34" s="485"/>
      <c r="I34" s="486"/>
      <c r="J34" s="487">
        <v>0</v>
      </c>
      <c r="K34" s="488"/>
      <c r="L34" s="488"/>
      <c r="M34" s="488"/>
      <c r="N34" s="488"/>
      <c r="O34" s="488"/>
      <c r="P34" s="489"/>
      <c r="Q34" s="1"/>
      <c r="R34" s="216" t="s">
        <v>70</v>
      </c>
      <c r="S34" s="217"/>
      <c r="T34" s="217"/>
      <c r="U34" s="217"/>
      <c r="V34" s="217"/>
      <c r="W34" s="217"/>
      <c r="X34" s="217"/>
      <c r="Y34" s="218"/>
      <c r="Z34" s="419">
        <v>0</v>
      </c>
      <c r="AA34" s="420"/>
      <c r="AB34" s="420"/>
      <c r="AC34" s="420"/>
      <c r="AD34" s="420"/>
      <c r="AE34" s="420"/>
      <c r="AF34" s="421"/>
      <c r="AG34" s="1"/>
      <c r="AH34" s="213" t="s">
        <v>70</v>
      </c>
      <c r="AI34" s="214"/>
      <c r="AJ34" s="214"/>
      <c r="AK34" s="214"/>
      <c r="AL34" s="214"/>
      <c r="AM34" s="214"/>
      <c r="AN34" s="214"/>
      <c r="AO34" s="215"/>
      <c r="AP34" s="476">
        <v>0</v>
      </c>
      <c r="AQ34" s="477"/>
      <c r="AR34" s="477"/>
      <c r="AS34" s="478"/>
      <c r="AT34" s="270">
        <f t="shared" si="1"/>
        <v>0</v>
      </c>
      <c r="AU34" s="271"/>
      <c r="AV34" s="271"/>
      <c r="AW34" s="271"/>
      <c r="AX34" s="257">
        <f t="shared" si="0"/>
        <v>0</v>
      </c>
      <c r="AY34" s="258"/>
      <c r="AZ34" s="259"/>
      <c r="BA34" s="260"/>
    </row>
    <row r="35" spans="1:89" ht="16.5" thickBot="1" x14ac:dyDescent="0.3">
      <c r="A35" s="1"/>
      <c r="B35" s="449" t="s">
        <v>73</v>
      </c>
      <c r="C35" s="450"/>
      <c r="D35" s="450"/>
      <c r="E35" s="450"/>
      <c r="F35" s="450"/>
      <c r="G35" s="450"/>
      <c r="H35" s="450"/>
      <c r="I35" s="451"/>
      <c r="J35" s="452">
        <f>SUM(J25:P34)</f>
        <v>2345</v>
      </c>
      <c r="K35" s="428"/>
      <c r="L35" s="428"/>
      <c r="M35" s="428"/>
      <c r="N35" s="428"/>
      <c r="O35" s="428"/>
      <c r="P35" s="429"/>
      <c r="Q35" s="1"/>
      <c r="R35" s="438" t="s">
        <v>74</v>
      </c>
      <c r="S35" s="439"/>
      <c r="T35" s="439"/>
      <c r="U35" s="439"/>
      <c r="V35" s="439"/>
      <c r="W35" s="439"/>
      <c r="X35" s="439"/>
      <c r="Y35" s="440"/>
      <c r="Z35" s="427">
        <f>SUM(Z25:AF34)-(Z26*2)</f>
        <v>19360</v>
      </c>
      <c r="AA35" s="428"/>
      <c r="AB35" s="428"/>
      <c r="AC35" s="428"/>
      <c r="AD35" s="428"/>
      <c r="AE35" s="428"/>
      <c r="AF35" s="429"/>
      <c r="AG35" s="1"/>
      <c r="AH35" s="438" t="s">
        <v>23</v>
      </c>
      <c r="AI35" s="439"/>
      <c r="AJ35" s="439"/>
      <c r="AK35" s="439"/>
      <c r="AL35" s="439"/>
      <c r="AM35" s="439"/>
      <c r="AN35" s="439"/>
      <c r="AO35" s="440"/>
      <c r="AP35" s="426">
        <f>SUM(AP25:AS34)</f>
        <v>520</v>
      </c>
      <c r="AQ35" s="262"/>
      <c r="AR35" s="262"/>
      <c r="AS35" s="479"/>
      <c r="AT35" s="426">
        <f>SUM(AT25:AW34)</f>
        <v>2600</v>
      </c>
      <c r="AU35" s="262"/>
      <c r="AV35" s="262"/>
      <c r="AW35" s="262"/>
      <c r="AX35" s="261">
        <f>SUM(AX25:BA34)</f>
        <v>1</v>
      </c>
      <c r="AY35" s="262"/>
      <c r="AZ35" s="263"/>
      <c r="BA35" s="264"/>
    </row>
    <row r="36" spans="1:89"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row>
    <row r="37" spans="1:89" ht="15.75" thickBo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row>
    <row r="38" spans="1:89" x14ac:dyDescent="0.25">
      <c r="A38" s="1"/>
      <c r="B38" s="119" t="s">
        <v>16</v>
      </c>
      <c r="C38" s="79"/>
      <c r="D38" s="441" t="s">
        <v>98</v>
      </c>
      <c r="E38" s="291"/>
      <c r="F38" s="291"/>
      <c r="G38" s="291"/>
      <c r="H38" s="291"/>
      <c r="I38" s="291"/>
      <c r="J38" s="291"/>
      <c r="K38" s="291"/>
      <c r="L38" s="291"/>
      <c r="M38" s="291"/>
      <c r="N38" s="291"/>
      <c r="O38" s="291"/>
      <c r="P38" s="292"/>
      <c r="Q38" s="1"/>
      <c r="R38" s="119" t="s">
        <v>107</v>
      </c>
      <c r="S38" s="79"/>
      <c r="T38" s="182" t="s">
        <v>100</v>
      </c>
      <c r="U38" s="291"/>
      <c r="V38" s="291"/>
      <c r="W38" s="291"/>
      <c r="X38" s="291"/>
      <c r="Y38" s="291"/>
      <c r="Z38" s="291"/>
      <c r="AA38" s="291"/>
      <c r="AB38" s="291"/>
      <c r="AC38" s="291"/>
      <c r="AD38" s="291"/>
      <c r="AE38" s="291"/>
      <c r="AF38" s="291"/>
      <c r="AG38" s="183"/>
      <c r="AH38" s="183"/>
      <c r="AI38" s="183"/>
      <c r="AJ38" s="183"/>
      <c r="AK38" s="183"/>
      <c r="AL38" s="183"/>
      <c r="AM38" s="183"/>
      <c r="AN38" s="183"/>
      <c r="AO38" s="183"/>
      <c r="AP38" s="183"/>
      <c r="AQ38" s="183"/>
      <c r="AR38" s="183"/>
      <c r="AS38" s="183"/>
      <c r="AT38" s="183"/>
      <c r="AU38" s="183"/>
      <c r="AV38" s="183"/>
      <c r="AW38" s="183"/>
      <c r="AX38" s="183"/>
      <c r="AY38" s="183"/>
      <c r="AZ38" s="183"/>
      <c r="BA38" s="184"/>
    </row>
    <row r="39" spans="1:89" ht="15.75" thickBot="1" x14ac:dyDescent="0.3">
      <c r="A39" s="1"/>
      <c r="B39" s="120"/>
      <c r="C39" s="82"/>
      <c r="D39" s="442"/>
      <c r="E39" s="294"/>
      <c r="F39" s="294"/>
      <c r="G39" s="294"/>
      <c r="H39" s="294"/>
      <c r="I39" s="294"/>
      <c r="J39" s="294"/>
      <c r="K39" s="294"/>
      <c r="L39" s="294"/>
      <c r="M39" s="294"/>
      <c r="N39" s="294"/>
      <c r="O39" s="294"/>
      <c r="P39" s="295"/>
      <c r="Q39" s="1"/>
      <c r="R39" s="422"/>
      <c r="S39" s="423"/>
      <c r="T39" s="424"/>
      <c r="U39" s="425"/>
      <c r="V39" s="425"/>
      <c r="W39" s="425"/>
      <c r="X39" s="425"/>
      <c r="Y39" s="425"/>
      <c r="Z39" s="425"/>
      <c r="AA39" s="425"/>
      <c r="AB39" s="425"/>
      <c r="AC39" s="425"/>
      <c r="AD39" s="425"/>
      <c r="AE39" s="425"/>
      <c r="AF39" s="425"/>
      <c r="AG39" s="67"/>
      <c r="AH39" s="67"/>
      <c r="AI39" s="67"/>
      <c r="AJ39" s="186"/>
      <c r="AK39" s="186"/>
      <c r="AL39" s="186"/>
      <c r="AM39" s="186"/>
      <c r="AN39" s="186"/>
      <c r="AO39" s="186"/>
      <c r="AP39" s="186"/>
      <c r="AQ39" s="186"/>
      <c r="AR39" s="186"/>
      <c r="AS39" s="186"/>
      <c r="AT39" s="186"/>
      <c r="AU39" s="186"/>
      <c r="AV39" s="186"/>
      <c r="AW39" s="186"/>
      <c r="AX39" s="186"/>
      <c r="AY39" s="186"/>
      <c r="AZ39" s="186"/>
      <c r="BA39" s="187"/>
    </row>
    <row r="40" spans="1:89" x14ac:dyDescent="0.25">
      <c r="A40" s="1"/>
      <c r="B40" s="443" t="s">
        <v>94</v>
      </c>
      <c r="C40" s="444"/>
      <c r="D40" s="444"/>
      <c r="E40" s="444"/>
      <c r="F40" s="444"/>
      <c r="G40" s="444"/>
      <c r="H40" s="444"/>
      <c r="I40" s="445"/>
      <c r="J40" s="446">
        <v>2</v>
      </c>
      <c r="K40" s="447"/>
      <c r="L40" s="447"/>
      <c r="M40" s="447"/>
      <c r="N40" s="447"/>
      <c r="O40" s="447"/>
      <c r="P40" s="448"/>
      <c r="Q40" s="1"/>
      <c r="R40" s="482" t="s">
        <v>103</v>
      </c>
      <c r="S40" s="433"/>
      <c r="T40" s="433"/>
      <c r="U40" s="433"/>
      <c r="V40" s="433"/>
      <c r="W40" s="433"/>
      <c r="X40" s="432">
        <v>30000</v>
      </c>
      <c r="Y40" s="433"/>
      <c r="Z40" s="433"/>
      <c r="AA40" s="433"/>
      <c r="AB40" s="433"/>
      <c r="AC40" s="434"/>
      <c r="AD40" s="459"/>
      <c r="AE40" s="460"/>
      <c r="AF40" s="460"/>
      <c r="AG40" s="460"/>
      <c r="AH40" s="460"/>
      <c r="AI40" s="460"/>
      <c r="AJ40" s="464"/>
      <c r="AK40" s="465"/>
      <c r="AL40" s="465"/>
      <c r="AM40" s="465"/>
      <c r="AN40" s="465"/>
      <c r="AO40" s="465"/>
      <c r="AP40" s="467"/>
      <c r="AQ40" s="465"/>
      <c r="AR40" s="465"/>
      <c r="AS40" s="465"/>
      <c r="AT40" s="465"/>
      <c r="AU40" s="465"/>
      <c r="AV40" s="464"/>
      <c r="AW40" s="465"/>
      <c r="AX40" s="465"/>
      <c r="AY40" s="465"/>
      <c r="AZ40" s="465"/>
      <c r="BA40" s="468"/>
      <c r="BB40" s="249"/>
      <c r="BC40" s="250"/>
      <c r="BD40" s="250"/>
      <c r="BE40" s="250"/>
      <c r="BF40" s="250"/>
      <c r="BG40" s="250"/>
      <c r="BH40" s="250"/>
      <c r="BI40" s="250"/>
      <c r="BJ40" s="266"/>
      <c r="BK40" s="267"/>
      <c r="BL40" s="267"/>
      <c r="BM40" s="267"/>
      <c r="BN40" s="267"/>
      <c r="BO40" s="267"/>
      <c r="BP40" s="267"/>
      <c r="BQ40" s="265"/>
      <c r="BR40" s="250"/>
      <c r="BS40" s="250"/>
      <c r="BT40" s="250"/>
      <c r="BU40" s="250"/>
      <c r="BV40" s="250"/>
      <c r="BW40" s="250"/>
      <c r="BX40" s="250"/>
      <c r="BY40" s="255"/>
      <c r="BZ40" s="256"/>
      <c r="CA40" s="256"/>
      <c r="CB40" s="256"/>
      <c r="CC40" s="256"/>
      <c r="CD40" s="256"/>
      <c r="CE40" s="256"/>
      <c r="CF40" s="23"/>
      <c r="CG40" s="23"/>
      <c r="CH40" s="23"/>
      <c r="CI40" s="23"/>
      <c r="CJ40" s="23"/>
      <c r="CK40" s="24"/>
    </row>
    <row r="41" spans="1:89" ht="15.75" thickBot="1" x14ac:dyDescent="0.3">
      <c r="A41" s="1"/>
      <c r="B41" s="312"/>
      <c r="C41" s="313"/>
      <c r="D41" s="313"/>
      <c r="E41" s="313"/>
      <c r="F41" s="313"/>
      <c r="G41" s="313"/>
      <c r="H41" s="313"/>
      <c r="I41" s="314"/>
      <c r="J41" s="318"/>
      <c r="K41" s="319"/>
      <c r="L41" s="319"/>
      <c r="M41" s="319"/>
      <c r="N41" s="319"/>
      <c r="O41" s="319"/>
      <c r="P41" s="320"/>
      <c r="Q41" s="1"/>
      <c r="R41" s="435"/>
      <c r="S41" s="436"/>
      <c r="T41" s="436"/>
      <c r="U41" s="436"/>
      <c r="V41" s="436"/>
      <c r="W41" s="436"/>
      <c r="X41" s="435"/>
      <c r="Y41" s="436"/>
      <c r="Z41" s="436"/>
      <c r="AA41" s="436"/>
      <c r="AB41" s="436"/>
      <c r="AC41" s="437"/>
      <c r="AD41" s="461"/>
      <c r="AE41" s="462"/>
      <c r="AF41" s="462"/>
      <c r="AG41" s="463"/>
      <c r="AH41" s="462"/>
      <c r="AI41" s="462"/>
      <c r="AJ41" s="466"/>
      <c r="AK41" s="466"/>
      <c r="AL41" s="466"/>
      <c r="AM41" s="466"/>
      <c r="AN41" s="466"/>
      <c r="AO41" s="466"/>
      <c r="AP41" s="466"/>
      <c r="AQ41" s="466"/>
      <c r="AR41" s="466"/>
      <c r="AS41" s="466"/>
      <c r="AT41" s="466"/>
      <c r="AU41" s="466"/>
      <c r="AV41" s="466"/>
      <c r="AW41" s="466"/>
      <c r="AX41" s="466"/>
      <c r="AY41" s="466"/>
      <c r="AZ41" s="466"/>
      <c r="BA41" s="469"/>
      <c r="BB41" s="251"/>
      <c r="BC41" s="250"/>
      <c r="BD41" s="250"/>
      <c r="BE41" s="250"/>
      <c r="BF41" s="250"/>
      <c r="BG41" s="250"/>
      <c r="BH41" s="250"/>
      <c r="BI41" s="250"/>
      <c r="BJ41" s="267"/>
      <c r="BK41" s="267"/>
      <c r="BL41" s="267"/>
      <c r="BM41" s="267"/>
      <c r="BN41" s="267"/>
      <c r="BO41" s="267"/>
      <c r="BP41" s="267"/>
      <c r="BQ41" s="250"/>
      <c r="BR41" s="250"/>
      <c r="BS41" s="250"/>
      <c r="BT41" s="250"/>
      <c r="BU41" s="250"/>
      <c r="BV41" s="250"/>
      <c r="BW41" s="250"/>
      <c r="BX41" s="250"/>
      <c r="BY41" s="256"/>
      <c r="BZ41" s="256"/>
      <c r="CA41" s="256"/>
      <c r="CB41" s="256"/>
      <c r="CC41" s="256"/>
      <c r="CD41" s="256"/>
      <c r="CE41" s="256"/>
      <c r="CF41" s="25"/>
      <c r="CG41" s="25"/>
      <c r="CH41" s="25"/>
      <c r="CI41" s="25"/>
      <c r="CJ41" s="25"/>
      <c r="CK41" s="26"/>
    </row>
    <row r="42" spans="1:89" ht="14.45" customHeight="1" x14ac:dyDescent="0.25">
      <c r="A42" s="1"/>
      <c r="B42" s="309" t="s">
        <v>95</v>
      </c>
      <c r="C42" s="310"/>
      <c r="D42" s="310"/>
      <c r="E42" s="310"/>
      <c r="F42" s="310"/>
      <c r="G42" s="310"/>
      <c r="H42" s="310"/>
      <c r="I42" s="311"/>
      <c r="J42" s="315">
        <v>3</v>
      </c>
      <c r="K42" s="316"/>
      <c r="L42" s="316"/>
      <c r="M42" s="316"/>
      <c r="N42" s="316"/>
      <c r="O42" s="316"/>
      <c r="P42" s="317"/>
      <c r="Q42" s="1"/>
      <c r="R42" s="430" t="s">
        <v>156</v>
      </c>
      <c r="S42" s="296"/>
      <c r="T42" s="296"/>
      <c r="U42" s="296"/>
      <c r="V42" s="296"/>
      <c r="W42" s="297"/>
      <c r="X42" s="300">
        <v>440000</v>
      </c>
      <c r="Y42" s="67"/>
      <c r="Z42" s="67"/>
      <c r="AA42" s="67"/>
      <c r="AB42" s="67"/>
      <c r="AC42" s="301"/>
      <c r="AD42" s="331" t="s">
        <v>105</v>
      </c>
      <c r="AE42" s="331"/>
      <c r="AF42" s="331"/>
      <c r="AG42" s="331"/>
      <c r="AH42" s="331"/>
      <c r="AI42" s="332"/>
      <c r="AJ42" s="493">
        <v>0.155</v>
      </c>
      <c r="AK42" s="494"/>
      <c r="AL42" s="494"/>
      <c r="AM42" s="494"/>
      <c r="AN42" s="494"/>
      <c r="AO42" s="495"/>
      <c r="AP42" s="265" t="s">
        <v>101</v>
      </c>
      <c r="AQ42" s="521"/>
      <c r="AR42" s="521"/>
      <c r="AS42" s="521"/>
      <c r="AT42" s="521"/>
      <c r="AU42" s="522"/>
      <c r="AV42" s="470">
        <f>IFERROR((AS43*X46),0)</f>
        <v>4800</v>
      </c>
      <c r="AW42" s="471"/>
      <c r="AX42" s="471"/>
      <c r="AY42" s="471"/>
      <c r="AZ42" s="471"/>
      <c r="BA42" s="472"/>
      <c r="BB42" s="335"/>
      <c r="BC42" s="336"/>
      <c r="BD42" s="336"/>
      <c r="BE42" s="336"/>
      <c r="BF42" s="336"/>
      <c r="BG42" s="336"/>
      <c r="BH42" s="336"/>
      <c r="BI42" s="336"/>
      <c r="BJ42" s="268"/>
      <c r="BK42" s="269"/>
      <c r="BL42" s="269"/>
      <c r="BM42" s="269"/>
      <c r="BN42" s="269"/>
      <c r="BO42" s="269"/>
      <c r="BP42" s="269"/>
      <c r="BQ42" s="265"/>
      <c r="BR42" s="265"/>
      <c r="BS42" s="265"/>
      <c r="BT42" s="265"/>
      <c r="BU42" s="265"/>
      <c r="BV42" s="265"/>
      <c r="BW42" s="265"/>
      <c r="BX42" s="265"/>
      <c r="BY42" s="266"/>
      <c r="BZ42" s="267"/>
      <c r="CA42" s="267"/>
      <c r="CB42" s="267"/>
      <c r="CC42" s="267"/>
      <c r="CD42" s="267"/>
      <c r="CE42" s="267"/>
      <c r="CF42" s="286" t="s">
        <v>106</v>
      </c>
      <c r="CG42" s="286"/>
      <c r="CH42" s="286"/>
      <c r="CI42" s="286"/>
      <c r="CJ42" s="286"/>
      <c r="CK42" s="287"/>
    </row>
    <row r="43" spans="1:89" ht="14.45" customHeight="1" x14ac:dyDescent="0.25">
      <c r="A43" s="1"/>
      <c r="B43" s="312"/>
      <c r="C43" s="313"/>
      <c r="D43" s="313"/>
      <c r="E43" s="313"/>
      <c r="F43" s="313"/>
      <c r="G43" s="313"/>
      <c r="H43" s="313"/>
      <c r="I43" s="314"/>
      <c r="J43" s="318"/>
      <c r="K43" s="319"/>
      <c r="L43" s="319"/>
      <c r="M43" s="319"/>
      <c r="N43" s="319"/>
      <c r="O43" s="319"/>
      <c r="P43" s="320"/>
      <c r="Q43" s="1"/>
      <c r="R43" s="483"/>
      <c r="S43" s="333"/>
      <c r="T43" s="333"/>
      <c r="U43" s="333"/>
      <c r="V43" s="333"/>
      <c r="W43" s="334"/>
      <c r="X43" s="302"/>
      <c r="Y43" s="303"/>
      <c r="Z43" s="303"/>
      <c r="AA43" s="303"/>
      <c r="AB43" s="303"/>
      <c r="AC43" s="304"/>
      <c r="AD43" s="333"/>
      <c r="AE43" s="333"/>
      <c r="AF43" s="333"/>
      <c r="AG43" s="333"/>
      <c r="AH43" s="333"/>
      <c r="AI43" s="334"/>
      <c r="AJ43" s="496"/>
      <c r="AK43" s="497"/>
      <c r="AL43" s="497"/>
      <c r="AM43" s="497"/>
      <c r="AN43" s="497"/>
      <c r="AO43" s="498"/>
      <c r="AP43" s="523" t="s">
        <v>104</v>
      </c>
      <c r="AQ43" s="523"/>
      <c r="AR43" s="523"/>
      <c r="AS43" s="524">
        <v>1.4999999999999999E-2</v>
      </c>
      <c r="AT43" s="525"/>
      <c r="AU43" s="526"/>
      <c r="AV43" s="473"/>
      <c r="AW43" s="474"/>
      <c r="AX43" s="474"/>
      <c r="AY43" s="474"/>
      <c r="AZ43" s="474"/>
      <c r="BA43" s="475"/>
      <c r="BB43" s="337"/>
      <c r="BC43" s="338"/>
      <c r="BD43" s="338"/>
      <c r="BE43" s="338"/>
      <c r="BF43" s="338"/>
      <c r="BG43" s="338"/>
      <c r="BH43" s="338"/>
      <c r="BI43" s="338"/>
      <c r="BJ43" s="269"/>
      <c r="BK43" s="269"/>
      <c r="BL43" s="269"/>
      <c r="BM43" s="269"/>
      <c r="BN43" s="269"/>
      <c r="BO43" s="269"/>
      <c r="BP43" s="269"/>
      <c r="BQ43" s="250"/>
      <c r="BR43" s="250"/>
      <c r="BS43" s="250"/>
      <c r="BT43" s="250"/>
      <c r="BU43" s="250"/>
      <c r="BV43" s="250"/>
      <c r="BW43" s="250"/>
      <c r="BX43" s="250"/>
      <c r="BY43" s="267"/>
      <c r="BZ43" s="267"/>
      <c r="CA43" s="267"/>
      <c r="CB43" s="267"/>
      <c r="CC43" s="267"/>
      <c r="CD43" s="267"/>
      <c r="CE43" s="267"/>
      <c r="CF43" s="288">
        <f>BY42/31</f>
        <v>0</v>
      </c>
      <c r="CG43" s="289"/>
      <c r="CH43" s="289"/>
      <c r="CI43" s="289"/>
      <c r="CJ43" s="289"/>
      <c r="CK43" s="290"/>
    </row>
    <row r="44" spans="1:89" ht="15" customHeight="1" x14ac:dyDescent="0.25">
      <c r="A44" s="1"/>
      <c r="B44" s="321" t="s">
        <v>96</v>
      </c>
      <c r="C44" s="322"/>
      <c r="D44" s="322"/>
      <c r="E44" s="322"/>
      <c r="F44" s="322"/>
      <c r="G44" s="322"/>
      <c r="H44" s="322"/>
      <c r="I44" s="322"/>
      <c r="J44" s="325">
        <f>SUM(J40:P43)</f>
        <v>5</v>
      </c>
      <c r="K44" s="326"/>
      <c r="L44" s="326"/>
      <c r="M44" s="326"/>
      <c r="N44" s="326"/>
      <c r="O44" s="326"/>
      <c r="P44" s="327"/>
      <c r="Q44" s="1"/>
      <c r="R44" s="430" t="s">
        <v>148</v>
      </c>
      <c r="S44" s="296"/>
      <c r="T44" s="296"/>
      <c r="U44" s="296"/>
      <c r="V44" s="296"/>
      <c r="W44" s="297"/>
      <c r="X44" s="305">
        <v>10000</v>
      </c>
      <c r="Y44" s="306"/>
      <c r="Z44" s="306"/>
      <c r="AA44" s="306"/>
      <c r="AB44" s="306"/>
      <c r="AC44" s="307"/>
      <c r="AD44" s="296" t="s">
        <v>153</v>
      </c>
      <c r="AE44" s="296"/>
      <c r="AF44" s="296"/>
      <c r="AG44" s="296"/>
      <c r="AH44" s="296"/>
      <c r="AI44" s="297"/>
      <c r="AJ44" s="499">
        <f>IFERROR((AJ42*(X46+AV42)/365*31),0)</f>
        <v>4275.7917808219181</v>
      </c>
      <c r="AK44" s="500"/>
      <c r="AL44" s="500"/>
      <c r="AM44" s="500"/>
      <c r="AN44" s="500"/>
      <c r="AO44" s="501"/>
      <c r="AP44" s="430" t="s">
        <v>155</v>
      </c>
      <c r="AQ44" s="296"/>
      <c r="AR44" s="296"/>
      <c r="AS44" s="296"/>
      <c r="AT44" s="296"/>
      <c r="AU44" s="297"/>
      <c r="AV44" s="499">
        <f>IFERROR((((365/12)*J44)*AJ46),0)</f>
        <v>20976.666666666672</v>
      </c>
      <c r="AW44" s="500"/>
      <c r="AX44" s="500"/>
      <c r="AY44" s="500"/>
      <c r="AZ44" s="500"/>
      <c r="BA44" s="501"/>
      <c r="BB44" s="249"/>
      <c r="BC44" s="265"/>
      <c r="BD44" s="265"/>
      <c r="BE44" s="265"/>
      <c r="BF44" s="265"/>
      <c r="BG44" s="265"/>
      <c r="BH44" s="265"/>
      <c r="BI44" s="265"/>
      <c r="BJ44" s="266"/>
      <c r="BK44" s="267"/>
      <c r="BL44" s="267"/>
      <c r="BM44" s="267"/>
      <c r="BN44" s="267"/>
      <c r="BO44" s="267"/>
      <c r="BP44" s="267"/>
      <c r="BQ44" s="265"/>
      <c r="BR44" s="265"/>
      <c r="BS44" s="265"/>
      <c r="BT44" s="265"/>
      <c r="BU44" s="265"/>
      <c r="BV44" s="265"/>
      <c r="BW44" s="265"/>
      <c r="BX44" s="265"/>
      <c r="BY44" s="266"/>
      <c r="BZ44" s="267"/>
      <c r="CA44" s="267"/>
      <c r="CB44" s="267"/>
      <c r="CC44" s="267"/>
      <c r="CD44" s="267"/>
      <c r="CE44" s="267"/>
      <c r="CF44" s="27"/>
      <c r="CG44" s="27"/>
      <c r="CH44" s="27"/>
      <c r="CI44" s="27"/>
      <c r="CJ44" s="27"/>
      <c r="CK44" s="28"/>
    </row>
    <row r="45" spans="1:89" ht="15.75" thickBot="1" x14ac:dyDescent="0.3">
      <c r="A45" s="1"/>
      <c r="B45" s="323"/>
      <c r="C45" s="324"/>
      <c r="D45" s="324"/>
      <c r="E45" s="324"/>
      <c r="F45" s="324"/>
      <c r="G45" s="324"/>
      <c r="H45" s="324"/>
      <c r="I45" s="324"/>
      <c r="J45" s="328"/>
      <c r="K45" s="329"/>
      <c r="L45" s="329"/>
      <c r="M45" s="329"/>
      <c r="N45" s="329"/>
      <c r="O45" s="329"/>
      <c r="P45" s="330"/>
      <c r="Q45" s="1"/>
      <c r="R45" s="483"/>
      <c r="S45" s="333"/>
      <c r="T45" s="333"/>
      <c r="U45" s="333"/>
      <c r="V45" s="333"/>
      <c r="W45" s="334"/>
      <c r="X45" s="302"/>
      <c r="Y45" s="303"/>
      <c r="Z45" s="303"/>
      <c r="AA45" s="303"/>
      <c r="AB45" s="303"/>
      <c r="AC45" s="304"/>
      <c r="AD45" s="333"/>
      <c r="AE45" s="333"/>
      <c r="AF45" s="333"/>
      <c r="AG45" s="333"/>
      <c r="AH45" s="333"/>
      <c r="AI45" s="334"/>
      <c r="AJ45" s="473"/>
      <c r="AK45" s="474"/>
      <c r="AL45" s="474"/>
      <c r="AM45" s="474"/>
      <c r="AN45" s="474"/>
      <c r="AO45" s="475"/>
      <c r="AP45" s="431"/>
      <c r="AQ45" s="298"/>
      <c r="AR45" s="298"/>
      <c r="AS45" s="298"/>
      <c r="AT45" s="298"/>
      <c r="AU45" s="299"/>
      <c r="AV45" s="502"/>
      <c r="AW45" s="503"/>
      <c r="AX45" s="503"/>
      <c r="AY45" s="503"/>
      <c r="AZ45" s="503"/>
      <c r="BA45" s="504"/>
      <c r="BB45" s="251"/>
      <c r="BC45" s="250"/>
      <c r="BD45" s="250"/>
      <c r="BE45" s="250"/>
      <c r="BF45" s="250"/>
      <c r="BG45" s="250"/>
      <c r="BH45" s="250"/>
      <c r="BI45" s="250"/>
      <c r="BJ45" s="267"/>
      <c r="BK45" s="267"/>
      <c r="BL45" s="267"/>
      <c r="BM45" s="267"/>
      <c r="BN45" s="267"/>
      <c r="BO45" s="267"/>
      <c r="BP45" s="267"/>
      <c r="BQ45" s="250"/>
      <c r="BR45" s="250"/>
      <c r="BS45" s="250"/>
      <c r="BT45" s="250"/>
      <c r="BU45" s="250"/>
      <c r="BV45" s="250"/>
      <c r="BW45" s="250"/>
      <c r="BX45" s="250"/>
      <c r="BY45" s="267"/>
      <c r="BZ45" s="267"/>
      <c r="CA45" s="267"/>
      <c r="CB45" s="267"/>
      <c r="CC45" s="267"/>
      <c r="CD45" s="267"/>
      <c r="CE45" s="267"/>
      <c r="CF45" s="29"/>
      <c r="CG45" s="29"/>
      <c r="CH45" s="29"/>
      <c r="CI45" s="29"/>
      <c r="CJ45" s="29"/>
      <c r="CK45" s="30"/>
    </row>
    <row r="46" spans="1:89" ht="14.45" customHeight="1" x14ac:dyDescent="0.25">
      <c r="A46" s="1"/>
      <c r="B46" s="272" t="s">
        <v>97</v>
      </c>
      <c r="C46" s="273"/>
      <c r="D46" s="273"/>
      <c r="E46" s="273"/>
      <c r="F46" s="273"/>
      <c r="G46" s="273"/>
      <c r="H46" s="273"/>
      <c r="I46" s="273"/>
      <c r="J46" s="276">
        <v>30000</v>
      </c>
      <c r="K46" s="277"/>
      <c r="L46" s="277"/>
      <c r="M46" s="277"/>
      <c r="N46" s="277"/>
      <c r="O46" s="277"/>
      <c r="P46" s="278"/>
      <c r="Q46" s="1"/>
      <c r="R46" s="430" t="s">
        <v>152</v>
      </c>
      <c r="S46" s="296"/>
      <c r="T46" s="296"/>
      <c r="U46" s="296"/>
      <c r="V46" s="296"/>
      <c r="W46" s="297"/>
      <c r="X46" s="305">
        <v>320000</v>
      </c>
      <c r="Y46" s="306"/>
      <c r="Z46" s="306"/>
      <c r="AA46" s="306"/>
      <c r="AB46" s="306"/>
      <c r="AC46" s="307"/>
      <c r="AD46" s="296" t="s">
        <v>154</v>
      </c>
      <c r="AE46" s="296"/>
      <c r="AF46" s="296"/>
      <c r="AG46" s="296"/>
      <c r="AH46" s="296"/>
      <c r="AI46" s="297"/>
      <c r="AJ46" s="499">
        <f>IFERROR((AJ42*(X46+AV42)/365),0)</f>
        <v>137.92876712328768</v>
      </c>
      <c r="AK46" s="500"/>
      <c r="AL46" s="500"/>
      <c r="AM46" s="500"/>
      <c r="AN46" s="500"/>
      <c r="AO46" s="501"/>
      <c r="AP46" s="509" t="s">
        <v>24</v>
      </c>
      <c r="AQ46" s="510"/>
      <c r="AR46" s="510"/>
      <c r="AS46" s="510"/>
      <c r="AT46" s="510"/>
      <c r="AU46" s="511"/>
      <c r="AV46" s="515">
        <f>AV44+AV42</f>
        <v>25776.666666666672</v>
      </c>
      <c r="AW46" s="516"/>
      <c r="AX46" s="516"/>
      <c r="AY46" s="516"/>
      <c r="AZ46" s="516"/>
      <c r="BA46" s="517"/>
      <c r="BB46" s="249"/>
      <c r="BC46" s="265"/>
      <c r="BD46" s="265"/>
      <c r="BE46" s="265"/>
      <c r="BF46" s="265"/>
      <c r="BG46" s="265"/>
      <c r="BH46" s="265"/>
      <c r="BI46" s="265"/>
      <c r="BJ46" s="266"/>
      <c r="BK46" s="267"/>
      <c r="BL46" s="267"/>
      <c r="BM46" s="267"/>
      <c r="BN46" s="267"/>
      <c r="BO46" s="267"/>
      <c r="BP46" s="267"/>
      <c r="BQ46" s="265"/>
      <c r="BR46" s="265"/>
      <c r="BS46" s="265"/>
      <c r="BT46" s="265"/>
      <c r="BU46" s="265"/>
      <c r="BV46" s="265"/>
      <c r="BW46" s="265"/>
      <c r="BX46" s="265"/>
      <c r="BY46" s="266"/>
      <c r="BZ46" s="267"/>
      <c r="CA46" s="267"/>
      <c r="CB46" s="267"/>
      <c r="CC46" s="267"/>
      <c r="CD46" s="267"/>
      <c r="CE46" s="267"/>
      <c r="CF46" s="29"/>
      <c r="CG46" s="29"/>
      <c r="CH46" s="29"/>
      <c r="CI46" s="29"/>
      <c r="CJ46" s="29"/>
      <c r="CK46" s="30"/>
    </row>
    <row r="47" spans="1:89" ht="15.75" customHeight="1" thickBot="1" x14ac:dyDescent="0.3">
      <c r="A47" s="1"/>
      <c r="B47" s="274"/>
      <c r="C47" s="275"/>
      <c r="D47" s="275"/>
      <c r="E47" s="275"/>
      <c r="F47" s="275"/>
      <c r="G47" s="275"/>
      <c r="H47" s="275"/>
      <c r="I47" s="275"/>
      <c r="J47" s="279"/>
      <c r="K47" s="280"/>
      <c r="L47" s="280"/>
      <c r="M47" s="280"/>
      <c r="N47" s="280"/>
      <c r="O47" s="280"/>
      <c r="P47" s="281"/>
      <c r="Q47" s="1"/>
      <c r="R47" s="431"/>
      <c r="S47" s="298"/>
      <c r="T47" s="298"/>
      <c r="U47" s="298"/>
      <c r="V47" s="298"/>
      <c r="W47" s="299"/>
      <c r="X47" s="308"/>
      <c r="Y47" s="186"/>
      <c r="Z47" s="186"/>
      <c r="AA47" s="186"/>
      <c r="AB47" s="186"/>
      <c r="AC47" s="187"/>
      <c r="AD47" s="298"/>
      <c r="AE47" s="298"/>
      <c r="AF47" s="298"/>
      <c r="AG47" s="298"/>
      <c r="AH47" s="298"/>
      <c r="AI47" s="299"/>
      <c r="AJ47" s="502"/>
      <c r="AK47" s="503"/>
      <c r="AL47" s="503"/>
      <c r="AM47" s="503"/>
      <c r="AN47" s="503"/>
      <c r="AO47" s="504"/>
      <c r="AP47" s="512"/>
      <c r="AQ47" s="513"/>
      <c r="AR47" s="513"/>
      <c r="AS47" s="513"/>
      <c r="AT47" s="513"/>
      <c r="AU47" s="514"/>
      <c r="AV47" s="518"/>
      <c r="AW47" s="519"/>
      <c r="AX47" s="519"/>
      <c r="AY47" s="519"/>
      <c r="AZ47" s="519"/>
      <c r="BA47" s="520"/>
      <c r="BB47" s="251"/>
      <c r="BC47" s="250"/>
      <c r="BD47" s="250"/>
      <c r="BE47" s="250"/>
      <c r="BF47" s="250"/>
      <c r="BG47" s="250"/>
      <c r="BH47" s="250"/>
      <c r="BI47" s="250"/>
      <c r="BJ47" s="267"/>
      <c r="BK47" s="267"/>
      <c r="BL47" s="267"/>
      <c r="BM47" s="267"/>
      <c r="BN47" s="267"/>
      <c r="BO47" s="267"/>
      <c r="BP47" s="267"/>
      <c r="BQ47" s="250"/>
      <c r="BR47" s="250"/>
      <c r="BS47" s="250"/>
      <c r="BT47" s="250"/>
      <c r="BU47" s="250"/>
      <c r="BV47" s="250"/>
      <c r="BW47" s="250"/>
      <c r="BX47" s="250"/>
      <c r="BY47" s="267"/>
      <c r="BZ47" s="267"/>
      <c r="CA47" s="267"/>
      <c r="CB47" s="267"/>
      <c r="CC47" s="267"/>
      <c r="CD47" s="267"/>
      <c r="CE47" s="267"/>
      <c r="CF47" s="31"/>
      <c r="CG47" s="31"/>
      <c r="CH47" s="31"/>
      <c r="CI47" s="31"/>
      <c r="CJ47" s="31"/>
      <c r="CK47" s="32"/>
    </row>
    <row r="48" spans="1:89" ht="1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row>
    <row r="49" spans="1:64" ht="15.75" customHeight="1" thickBo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X49" s="1"/>
      <c r="AY49" s="1"/>
      <c r="AZ49" s="1"/>
      <c r="BA49" s="1"/>
    </row>
    <row r="50" spans="1:64" ht="15" customHeight="1" x14ac:dyDescent="0.25">
      <c r="A50" s="1"/>
      <c r="B50" s="71" t="s">
        <v>19</v>
      </c>
      <c r="C50" s="344"/>
      <c r="D50" s="182" t="s">
        <v>20</v>
      </c>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2"/>
      <c r="AI50" s="1"/>
      <c r="AJ50" s="282" t="s">
        <v>117</v>
      </c>
      <c r="AK50" s="283"/>
      <c r="AL50" s="349" t="s">
        <v>120</v>
      </c>
      <c r="AM50" s="67"/>
      <c r="AN50" s="67"/>
      <c r="AO50" s="67"/>
      <c r="AP50" s="67"/>
      <c r="AQ50" s="67"/>
      <c r="AR50" s="67"/>
      <c r="AS50" s="67"/>
      <c r="AT50" s="67"/>
      <c r="AU50" s="67"/>
      <c r="AV50" s="67"/>
      <c r="AW50" s="67"/>
      <c r="AX50" s="67"/>
      <c r="AY50" s="67"/>
      <c r="AZ50" s="67"/>
      <c r="BA50" s="67"/>
    </row>
    <row r="51" spans="1:64" ht="15.75" customHeight="1" thickBot="1" x14ac:dyDescent="0.3">
      <c r="A51" s="1"/>
      <c r="B51" s="358"/>
      <c r="C51" s="359"/>
      <c r="D51" s="293"/>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5"/>
      <c r="AI51" s="1"/>
      <c r="AJ51" s="284"/>
      <c r="AK51" s="285"/>
      <c r="AL51" s="350"/>
      <c r="AM51" s="67"/>
      <c r="AN51" s="67"/>
      <c r="AO51" s="67"/>
      <c r="AP51" s="67"/>
      <c r="AQ51" s="67"/>
      <c r="AR51" s="67"/>
      <c r="AS51" s="67"/>
      <c r="AT51" s="67"/>
      <c r="AU51" s="67"/>
      <c r="AV51" s="67"/>
      <c r="AW51" s="67"/>
      <c r="AX51" s="67"/>
      <c r="AY51" s="67"/>
      <c r="AZ51" s="67"/>
      <c r="BA51" s="67"/>
    </row>
    <row r="52" spans="1:64" ht="18.75" x14ac:dyDescent="0.25">
      <c r="A52" s="1"/>
      <c r="B52" s="343" t="s">
        <v>73</v>
      </c>
      <c r="C52" s="344"/>
      <c r="D52" s="344"/>
      <c r="E52" s="344"/>
      <c r="F52" s="344"/>
      <c r="G52" s="344"/>
      <c r="H52" s="345"/>
      <c r="I52" s="369">
        <f>$J$35</f>
        <v>2345</v>
      </c>
      <c r="J52" s="370"/>
      <c r="K52" s="370"/>
      <c r="L52" s="370"/>
      <c r="M52" s="371"/>
      <c r="N52" s="17"/>
      <c r="O52" s="15"/>
      <c r="P52" s="15"/>
      <c r="Q52" s="15"/>
      <c r="R52" s="15"/>
      <c r="S52" s="15"/>
      <c r="T52" s="15"/>
      <c r="U52" s="15"/>
      <c r="V52" s="15"/>
      <c r="W52" s="15"/>
      <c r="X52" s="15"/>
      <c r="Y52" s="15"/>
      <c r="Z52" s="15"/>
      <c r="AA52" s="15"/>
      <c r="AB52" s="15"/>
      <c r="AC52" s="15"/>
      <c r="AD52" s="15"/>
      <c r="AE52" s="15"/>
      <c r="AF52" s="15"/>
      <c r="AG52" s="15"/>
      <c r="AH52" s="20"/>
      <c r="AI52" s="1"/>
      <c r="AJ52" s="362" t="s">
        <v>115</v>
      </c>
      <c r="AK52" s="363"/>
      <c r="AL52" s="363"/>
      <c r="AM52" s="363"/>
      <c r="AN52" s="363"/>
      <c r="AO52" s="363"/>
      <c r="AP52" s="363"/>
      <c r="AQ52" s="364"/>
      <c r="AR52" s="534">
        <f>IFERROR((X42-X40-I62),0)</f>
        <v>329918.33333333331</v>
      </c>
      <c r="AS52" s="535"/>
      <c r="AT52" s="535"/>
      <c r="AU52" s="535"/>
      <c r="AV52" s="535"/>
      <c r="AW52" s="535"/>
      <c r="AX52" s="535"/>
      <c r="AY52" s="535"/>
      <c r="AZ52" s="535"/>
      <c r="BA52" s="536"/>
    </row>
    <row r="53" spans="1:64" ht="19.5" thickBot="1" x14ac:dyDescent="0.3">
      <c r="A53" s="1"/>
      <c r="B53" s="284"/>
      <c r="C53" s="346"/>
      <c r="D53" s="346"/>
      <c r="E53" s="346"/>
      <c r="F53" s="346"/>
      <c r="G53" s="346"/>
      <c r="H53" s="347"/>
      <c r="I53" s="342"/>
      <c r="J53" s="340"/>
      <c r="K53" s="340"/>
      <c r="L53" s="340"/>
      <c r="M53" s="341"/>
      <c r="N53" s="18"/>
      <c r="O53" s="1"/>
      <c r="P53" s="1"/>
      <c r="Q53" s="1"/>
      <c r="R53" s="1"/>
      <c r="S53" s="1"/>
      <c r="T53" s="1"/>
      <c r="U53" s="1"/>
      <c r="V53" s="1"/>
      <c r="W53" s="1"/>
      <c r="X53" s="1"/>
      <c r="Y53" s="1"/>
      <c r="Z53" s="1"/>
      <c r="AA53" s="1"/>
      <c r="AB53" s="1"/>
      <c r="AC53" s="1"/>
      <c r="AD53" s="1"/>
      <c r="AE53" s="1"/>
      <c r="AF53" s="1"/>
      <c r="AG53" s="1"/>
      <c r="AH53" s="21"/>
      <c r="AI53" s="1"/>
      <c r="AJ53" s="531" t="s">
        <v>116</v>
      </c>
      <c r="AK53" s="532"/>
      <c r="AL53" s="532"/>
      <c r="AM53" s="532"/>
      <c r="AN53" s="532"/>
      <c r="AO53" s="532"/>
      <c r="AP53" s="532"/>
      <c r="AQ53" s="533"/>
      <c r="AR53" s="537"/>
      <c r="AS53" s="538"/>
      <c r="AT53" s="538"/>
      <c r="AU53" s="538"/>
      <c r="AV53" s="538"/>
      <c r="AW53" s="538"/>
      <c r="AX53" s="538"/>
      <c r="AY53" s="538"/>
      <c r="AZ53" s="538"/>
      <c r="BA53" s="539"/>
    </row>
    <row r="54" spans="1:64" x14ac:dyDescent="0.25">
      <c r="A54" s="1"/>
      <c r="B54" s="348" t="s">
        <v>23</v>
      </c>
      <c r="C54" s="346"/>
      <c r="D54" s="346"/>
      <c r="E54" s="346"/>
      <c r="F54" s="346"/>
      <c r="G54" s="346"/>
      <c r="H54" s="347"/>
      <c r="I54" s="339">
        <f>$AT$35</f>
        <v>2600</v>
      </c>
      <c r="J54" s="340"/>
      <c r="K54" s="340"/>
      <c r="L54" s="340"/>
      <c r="M54" s="341"/>
      <c r="N54" s="18"/>
      <c r="O54" s="1"/>
      <c r="P54" s="1"/>
      <c r="Q54" s="1"/>
      <c r="R54" s="1"/>
      <c r="S54" s="1"/>
      <c r="T54" s="1"/>
      <c r="U54" s="1"/>
      <c r="V54" s="1"/>
      <c r="W54" s="1"/>
      <c r="X54" s="1"/>
      <c r="Y54" s="1"/>
      <c r="Z54" s="1"/>
      <c r="AA54" s="1"/>
      <c r="AB54" s="1"/>
      <c r="AC54" s="1"/>
      <c r="AD54" s="1"/>
      <c r="AE54" s="1"/>
      <c r="AF54" s="1"/>
      <c r="AG54" s="1"/>
      <c r="AH54" s="21"/>
      <c r="AI54" s="1"/>
      <c r="AJ54" s="407" t="s">
        <v>30</v>
      </c>
      <c r="AK54" s="408"/>
      <c r="AL54" s="408"/>
      <c r="AM54" s="408"/>
      <c r="AN54" s="408"/>
      <c r="AO54" s="408"/>
      <c r="AP54" s="408"/>
      <c r="AQ54" s="408"/>
      <c r="AR54" s="365">
        <f>IFERROR((J35+AT35+AV44+J46+X44),0)</f>
        <v>65921.666666666672</v>
      </c>
      <c r="AS54" s="366"/>
      <c r="AT54" s="366"/>
      <c r="AU54" s="366"/>
      <c r="AV54" s="366"/>
      <c r="AW54" s="366"/>
      <c r="AX54" s="366"/>
      <c r="AY54" s="116"/>
      <c r="AZ54" s="116"/>
      <c r="BA54" s="367"/>
    </row>
    <row r="55" spans="1:64" x14ac:dyDescent="0.25">
      <c r="A55" s="1"/>
      <c r="B55" s="284"/>
      <c r="C55" s="346"/>
      <c r="D55" s="346"/>
      <c r="E55" s="346"/>
      <c r="F55" s="346"/>
      <c r="G55" s="346"/>
      <c r="H55" s="347"/>
      <c r="I55" s="342"/>
      <c r="J55" s="340"/>
      <c r="K55" s="340"/>
      <c r="L55" s="340"/>
      <c r="M55" s="341"/>
      <c r="N55" s="18"/>
      <c r="O55" s="1"/>
      <c r="P55" s="1"/>
      <c r="Q55" s="1"/>
      <c r="R55" s="1"/>
      <c r="S55" s="1"/>
      <c r="T55" s="1"/>
      <c r="U55" s="1"/>
      <c r="V55" s="1"/>
      <c r="W55" s="1"/>
      <c r="X55" s="1"/>
      <c r="Y55" s="1"/>
      <c r="Z55" s="1"/>
      <c r="AA55" s="1"/>
      <c r="AB55" s="1"/>
      <c r="AC55" s="1"/>
      <c r="AD55" s="1"/>
      <c r="AE55" s="1"/>
      <c r="AF55" s="1"/>
      <c r="AG55" s="1"/>
      <c r="AH55" s="21"/>
      <c r="AI55" s="1"/>
      <c r="AJ55" s="407"/>
      <c r="AK55" s="408"/>
      <c r="AL55" s="408"/>
      <c r="AM55" s="408"/>
      <c r="AN55" s="408"/>
      <c r="AO55" s="408"/>
      <c r="AP55" s="408"/>
      <c r="AQ55" s="408"/>
      <c r="AR55" s="368"/>
      <c r="AS55" s="366"/>
      <c r="AT55" s="366"/>
      <c r="AU55" s="366"/>
      <c r="AV55" s="366"/>
      <c r="AW55" s="366"/>
      <c r="AX55" s="366"/>
      <c r="AY55" s="116"/>
      <c r="AZ55" s="116"/>
      <c r="BA55" s="367"/>
    </row>
    <row r="56" spans="1:64" ht="14.45" customHeight="1" x14ac:dyDescent="0.25">
      <c r="A56" s="1"/>
      <c r="B56" s="348" t="s">
        <v>24</v>
      </c>
      <c r="C56" s="346"/>
      <c r="D56" s="346"/>
      <c r="E56" s="346"/>
      <c r="F56" s="346"/>
      <c r="G56" s="346"/>
      <c r="H56" s="347"/>
      <c r="I56" s="339">
        <f>AV46</f>
        <v>25776.666666666672</v>
      </c>
      <c r="J56" s="340"/>
      <c r="K56" s="340"/>
      <c r="L56" s="340"/>
      <c r="M56" s="341"/>
      <c r="N56" s="18"/>
      <c r="O56" s="1"/>
      <c r="P56" s="1"/>
      <c r="Q56" s="1"/>
      <c r="R56" s="1"/>
      <c r="S56" s="1"/>
      <c r="T56" s="1"/>
      <c r="U56" s="1"/>
      <c r="V56" s="1"/>
      <c r="W56" s="1"/>
      <c r="X56" s="1"/>
      <c r="Y56" s="1"/>
      <c r="Z56" s="1"/>
      <c r="AA56" s="1"/>
      <c r="AB56" s="1"/>
      <c r="AC56" s="1"/>
      <c r="AD56" s="1"/>
      <c r="AE56" s="1"/>
      <c r="AF56" s="1"/>
      <c r="AG56" s="1"/>
      <c r="AH56" s="21"/>
      <c r="AI56" s="1"/>
      <c r="AJ56" s="407" t="s">
        <v>32</v>
      </c>
      <c r="AK56" s="408"/>
      <c r="AL56" s="408"/>
      <c r="AM56" s="408"/>
      <c r="AN56" s="408"/>
      <c r="AO56" s="408"/>
      <c r="AP56" s="408"/>
      <c r="AQ56" s="408"/>
      <c r="AR56" s="372">
        <f>IFERROR((X40/(AR54)),0)</f>
        <v>0.45508558137183019</v>
      </c>
      <c r="AS56" s="373"/>
      <c r="AT56" s="373"/>
      <c r="AU56" s="373"/>
      <c r="AV56" s="373"/>
      <c r="AW56" s="373"/>
      <c r="AX56" s="373"/>
      <c r="AY56" s="374"/>
      <c r="AZ56" s="374"/>
      <c r="BA56" s="375"/>
    </row>
    <row r="57" spans="1:64" ht="15" customHeight="1" x14ac:dyDescent="0.25">
      <c r="A57" s="1"/>
      <c r="B57" s="284"/>
      <c r="C57" s="346"/>
      <c r="D57" s="346"/>
      <c r="E57" s="346"/>
      <c r="F57" s="346"/>
      <c r="G57" s="346"/>
      <c r="H57" s="347"/>
      <c r="I57" s="342"/>
      <c r="J57" s="340"/>
      <c r="K57" s="340"/>
      <c r="L57" s="340"/>
      <c r="M57" s="341"/>
      <c r="N57" s="18"/>
      <c r="O57" s="1"/>
      <c r="P57" s="1"/>
      <c r="Q57" s="1"/>
      <c r="R57" s="1"/>
      <c r="S57" s="1"/>
      <c r="T57" s="1"/>
      <c r="U57" s="1"/>
      <c r="V57" s="1"/>
      <c r="W57" s="1"/>
      <c r="X57" s="1"/>
      <c r="Y57" s="1"/>
      <c r="Z57" s="1"/>
      <c r="AA57" s="1"/>
      <c r="AB57" s="1"/>
      <c r="AC57" s="1"/>
      <c r="AD57" s="1"/>
      <c r="AE57" s="1"/>
      <c r="AF57" s="1"/>
      <c r="AG57" s="1"/>
      <c r="AH57" s="21"/>
      <c r="AI57" s="1"/>
      <c r="AJ57" s="407"/>
      <c r="AK57" s="408"/>
      <c r="AL57" s="408"/>
      <c r="AM57" s="408"/>
      <c r="AN57" s="408"/>
      <c r="AO57" s="408"/>
      <c r="AP57" s="408"/>
      <c r="AQ57" s="408"/>
      <c r="AR57" s="376"/>
      <c r="AS57" s="377"/>
      <c r="AT57" s="377"/>
      <c r="AU57" s="377"/>
      <c r="AV57" s="377"/>
      <c r="AW57" s="377"/>
      <c r="AX57" s="377"/>
      <c r="AY57" s="378"/>
      <c r="AZ57" s="378"/>
      <c r="BA57" s="379"/>
      <c r="BG57" s="4"/>
      <c r="BH57" s="4"/>
      <c r="BI57" s="4"/>
      <c r="BJ57" s="4"/>
      <c r="BK57" s="4"/>
      <c r="BL57" s="4"/>
    </row>
    <row r="58" spans="1:64" ht="14.45" customHeight="1" x14ac:dyDescent="0.25">
      <c r="A58" s="1"/>
      <c r="B58" s="348" t="s">
        <v>74</v>
      </c>
      <c r="C58" s="346"/>
      <c r="D58" s="346"/>
      <c r="E58" s="346"/>
      <c r="F58" s="346"/>
      <c r="G58" s="346"/>
      <c r="H58" s="347"/>
      <c r="I58" s="339">
        <f>$Z$35</f>
        <v>19360</v>
      </c>
      <c r="J58" s="340"/>
      <c r="K58" s="340"/>
      <c r="L58" s="340"/>
      <c r="M58" s="341"/>
      <c r="N58" s="18"/>
      <c r="O58" s="1"/>
      <c r="P58" s="1"/>
      <c r="Q58" s="1"/>
      <c r="R58" s="1"/>
      <c r="S58" s="1"/>
      <c r="T58" s="1"/>
      <c r="U58" s="1"/>
      <c r="V58" s="1"/>
      <c r="W58" s="1"/>
      <c r="X58" s="1"/>
      <c r="Y58" s="1"/>
      <c r="Z58" s="1"/>
      <c r="AA58" s="1"/>
      <c r="AB58" s="1"/>
      <c r="AC58" s="1"/>
      <c r="AD58" s="1"/>
      <c r="AE58" s="1"/>
      <c r="AF58" s="1"/>
      <c r="AG58" s="1"/>
      <c r="AH58" s="21"/>
      <c r="AI58" s="1"/>
      <c r="AJ58" s="407" t="s">
        <v>108</v>
      </c>
      <c r="AK58" s="408"/>
      <c r="AL58" s="408"/>
      <c r="AM58" s="408"/>
      <c r="AN58" s="408"/>
      <c r="AO58" s="408"/>
      <c r="AP58" s="408"/>
      <c r="AQ58" s="408"/>
      <c r="AR58" s="372">
        <f>IFERROR(((X40)/(AR54)/J44)*12,0)</f>
        <v>1.0922053952923925</v>
      </c>
      <c r="AS58" s="373"/>
      <c r="AT58" s="373"/>
      <c r="AU58" s="373"/>
      <c r="AV58" s="373"/>
      <c r="AW58" s="373"/>
      <c r="AX58" s="373"/>
      <c r="AY58" s="374"/>
      <c r="AZ58" s="374"/>
      <c r="BA58" s="375"/>
    </row>
    <row r="59" spans="1:64" ht="14.45" customHeight="1" x14ac:dyDescent="0.25">
      <c r="A59" s="1"/>
      <c r="B59" s="284"/>
      <c r="C59" s="346"/>
      <c r="D59" s="346"/>
      <c r="E59" s="346"/>
      <c r="F59" s="346"/>
      <c r="G59" s="346"/>
      <c r="H59" s="347"/>
      <c r="I59" s="342"/>
      <c r="J59" s="340"/>
      <c r="K59" s="340"/>
      <c r="L59" s="340"/>
      <c r="M59" s="341"/>
      <c r="N59" s="18"/>
      <c r="O59" s="1"/>
      <c r="P59" s="1"/>
      <c r="Q59" s="1"/>
      <c r="R59" s="1"/>
      <c r="S59" s="1"/>
      <c r="T59" s="1"/>
      <c r="U59" s="1"/>
      <c r="V59" s="1"/>
      <c r="W59" s="1"/>
      <c r="X59" s="1"/>
      <c r="Y59" s="1"/>
      <c r="Z59" s="1"/>
      <c r="AA59" s="1"/>
      <c r="AB59" s="1"/>
      <c r="AC59" s="1"/>
      <c r="AD59" s="1"/>
      <c r="AE59" s="1"/>
      <c r="AF59" s="1"/>
      <c r="AG59" s="1"/>
      <c r="AH59" s="21"/>
      <c r="AI59" s="1"/>
      <c r="AJ59" s="407"/>
      <c r="AK59" s="408"/>
      <c r="AL59" s="408"/>
      <c r="AM59" s="408"/>
      <c r="AN59" s="408"/>
      <c r="AO59" s="408"/>
      <c r="AP59" s="408"/>
      <c r="AQ59" s="408"/>
      <c r="AR59" s="368"/>
      <c r="AS59" s="366"/>
      <c r="AT59" s="366"/>
      <c r="AU59" s="366"/>
      <c r="AV59" s="366"/>
      <c r="AW59" s="366"/>
      <c r="AX59" s="366"/>
      <c r="AY59" s="116"/>
      <c r="AZ59" s="116"/>
      <c r="BA59" s="367"/>
    </row>
    <row r="60" spans="1:64" ht="14.45" customHeight="1" x14ac:dyDescent="0.25">
      <c r="A60" s="1"/>
      <c r="B60" s="348" t="s">
        <v>25</v>
      </c>
      <c r="C60" s="346"/>
      <c r="D60" s="346"/>
      <c r="E60" s="346"/>
      <c r="F60" s="346"/>
      <c r="G60" s="346"/>
      <c r="H60" s="347"/>
      <c r="I60" s="339">
        <f>$J$46</f>
        <v>30000</v>
      </c>
      <c r="J60" s="340"/>
      <c r="K60" s="340"/>
      <c r="L60" s="340"/>
      <c r="M60" s="341"/>
      <c r="N60" s="18"/>
      <c r="O60" s="1"/>
      <c r="P60" s="1"/>
      <c r="Q60" s="1"/>
      <c r="R60" s="1"/>
      <c r="S60" s="1"/>
      <c r="T60" s="1"/>
      <c r="U60" s="1"/>
      <c r="V60" s="1"/>
      <c r="W60" s="1"/>
      <c r="X60" s="1"/>
      <c r="Y60" s="1"/>
      <c r="Z60" s="1"/>
      <c r="AA60" s="1"/>
      <c r="AB60" s="1"/>
      <c r="AC60" s="1"/>
      <c r="AD60" s="1"/>
      <c r="AE60" s="1"/>
      <c r="AF60" s="1"/>
      <c r="AG60" s="1"/>
      <c r="AH60" s="21"/>
      <c r="AI60" s="1"/>
      <c r="AJ60" s="407" t="s">
        <v>109</v>
      </c>
      <c r="AK60" s="408"/>
      <c r="AL60" s="408"/>
      <c r="AM60" s="408"/>
      <c r="AN60" s="408"/>
      <c r="AO60" s="408"/>
      <c r="AP60" s="408"/>
      <c r="AQ60" s="408"/>
      <c r="AR60" s="372">
        <f>IFERROR((I62/X42),0)</f>
        <v>0.18200378787878788</v>
      </c>
      <c r="AS60" s="373"/>
      <c r="AT60" s="373"/>
      <c r="AU60" s="373"/>
      <c r="AV60" s="373"/>
      <c r="AW60" s="373"/>
      <c r="AX60" s="373"/>
      <c r="AY60" s="374"/>
      <c r="AZ60" s="374"/>
      <c r="BA60" s="375"/>
    </row>
    <row r="61" spans="1:64" ht="15" customHeight="1" x14ac:dyDescent="0.25">
      <c r="A61" s="1"/>
      <c r="B61" s="360"/>
      <c r="C61" s="197"/>
      <c r="D61" s="197"/>
      <c r="E61" s="197"/>
      <c r="F61" s="197"/>
      <c r="G61" s="197"/>
      <c r="H61" s="361"/>
      <c r="I61" s="342"/>
      <c r="J61" s="340"/>
      <c r="K61" s="340"/>
      <c r="L61" s="340"/>
      <c r="M61" s="341"/>
      <c r="N61" s="18"/>
      <c r="O61" s="1"/>
      <c r="P61" s="1"/>
      <c r="Q61" s="1"/>
      <c r="R61" s="1"/>
      <c r="S61" s="1"/>
      <c r="T61" s="1"/>
      <c r="U61" s="1"/>
      <c r="V61" s="1"/>
      <c r="W61" s="1"/>
      <c r="X61" s="1"/>
      <c r="Y61" s="1"/>
      <c r="Z61" s="1"/>
      <c r="AA61" s="1"/>
      <c r="AB61" s="1"/>
      <c r="AC61" s="1"/>
      <c r="AD61" s="1"/>
      <c r="AE61" s="1"/>
      <c r="AF61" s="1"/>
      <c r="AG61" s="1"/>
      <c r="AH61" s="21"/>
      <c r="AI61" s="1"/>
      <c r="AJ61" s="407"/>
      <c r="AK61" s="408"/>
      <c r="AL61" s="408"/>
      <c r="AM61" s="408"/>
      <c r="AN61" s="408"/>
      <c r="AO61" s="408"/>
      <c r="AP61" s="408"/>
      <c r="AQ61" s="408"/>
      <c r="AR61" s="368"/>
      <c r="AS61" s="366"/>
      <c r="AT61" s="366"/>
      <c r="AU61" s="366"/>
      <c r="AV61" s="366"/>
      <c r="AW61" s="366"/>
      <c r="AX61" s="366"/>
      <c r="AY61" s="116"/>
      <c r="AZ61" s="116"/>
      <c r="BA61" s="367"/>
    </row>
    <row r="62" spans="1:64" ht="14.45" customHeight="1" x14ac:dyDescent="0.25">
      <c r="A62" s="1"/>
      <c r="B62" s="527" t="s">
        <v>26</v>
      </c>
      <c r="C62" s="528"/>
      <c r="D62" s="528"/>
      <c r="E62" s="528"/>
      <c r="F62" s="528"/>
      <c r="G62" s="528"/>
      <c r="H62" s="528"/>
      <c r="I62" s="381">
        <f>SUM(I52:M61)</f>
        <v>80081.666666666672</v>
      </c>
      <c r="J62" s="382"/>
      <c r="K62" s="382"/>
      <c r="L62" s="382"/>
      <c r="M62" s="383"/>
      <c r="N62" s="18"/>
      <c r="O62" s="1"/>
      <c r="P62" s="1"/>
      <c r="Q62" s="1"/>
      <c r="R62" s="1"/>
      <c r="S62" s="1"/>
      <c r="T62" s="1"/>
      <c r="U62" s="1"/>
      <c r="V62" s="1"/>
      <c r="W62" s="1"/>
      <c r="X62" s="1"/>
      <c r="Y62" s="1"/>
      <c r="Z62" s="1"/>
      <c r="AA62" s="1"/>
      <c r="AB62" s="1"/>
      <c r="AC62" s="1"/>
      <c r="AD62" s="1"/>
      <c r="AE62" s="1"/>
      <c r="AF62" s="1"/>
      <c r="AG62" s="1"/>
      <c r="AH62" s="21"/>
      <c r="AI62" s="1"/>
      <c r="AJ62" s="407" t="s">
        <v>157</v>
      </c>
      <c r="AK62" s="408"/>
      <c r="AL62" s="408"/>
      <c r="AM62" s="408"/>
      <c r="AN62" s="408"/>
      <c r="AO62" s="408"/>
      <c r="AP62" s="408"/>
      <c r="AQ62" s="408"/>
      <c r="AR62" s="411">
        <f>IFERROR((AP35+AJ44),0)</f>
        <v>4795.7917808219181</v>
      </c>
      <c r="AS62" s="412"/>
      <c r="AT62" s="412"/>
      <c r="AU62" s="412"/>
      <c r="AV62" s="412"/>
      <c r="AW62" s="412"/>
      <c r="AX62" s="412"/>
      <c r="AY62" s="413"/>
      <c r="AZ62" s="413"/>
      <c r="BA62" s="414"/>
    </row>
    <row r="63" spans="1:64" ht="15" customHeight="1" thickBot="1" x14ac:dyDescent="0.3">
      <c r="A63" s="1"/>
      <c r="B63" s="529"/>
      <c r="C63" s="262"/>
      <c r="D63" s="262"/>
      <c r="E63" s="262"/>
      <c r="F63" s="262"/>
      <c r="G63" s="262"/>
      <c r="H63" s="262"/>
      <c r="I63" s="384"/>
      <c r="J63" s="385"/>
      <c r="K63" s="385"/>
      <c r="L63" s="385"/>
      <c r="M63" s="386"/>
      <c r="N63" s="19"/>
      <c r="O63" s="16"/>
      <c r="P63" s="16"/>
      <c r="Q63" s="16"/>
      <c r="R63" s="16"/>
      <c r="S63" s="16"/>
      <c r="T63" s="16"/>
      <c r="U63" s="16"/>
      <c r="V63" s="16"/>
      <c r="W63" s="16"/>
      <c r="X63" s="16"/>
      <c r="Y63" s="16"/>
      <c r="Z63" s="16"/>
      <c r="AA63" s="16"/>
      <c r="AB63" s="16"/>
      <c r="AC63" s="16"/>
      <c r="AD63" s="16"/>
      <c r="AE63" s="16"/>
      <c r="AF63" s="16"/>
      <c r="AG63" s="16"/>
      <c r="AH63" s="22"/>
      <c r="AI63" s="1"/>
      <c r="AJ63" s="409"/>
      <c r="AK63" s="410"/>
      <c r="AL63" s="410"/>
      <c r="AM63" s="410"/>
      <c r="AN63" s="410"/>
      <c r="AO63" s="410"/>
      <c r="AP63" s="410"/>
      <c r="AQ63" s="410"/>
      <c r="AR63" s="415"/>
      <c r="AS63" s="416"/>
      <c r="AT63" s="416"/>
      <c r="AU63" s="416"/>
      <c r="AV63" s="416"/>
      <c r="AW63" s="416"/>
      <c r="AX63" s="416"/>
      <c r="AY63" s="417"/>
      <c r="AZ63" s="417"/>
      <c r="BA63" s="418"/>
    </row>
    <row r="64" spans="1:64"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408"/>
      <c r="AK64" s="408"/>
      <c r="AL64" s="408"/>
      <c r="AM64" s="408"/>
      <c r="AN64" s="408"/>
      <c r="AO64" s="408"/>
      <c r="AP64" s="408"/>
      <c r="AQ64" s="408"/>
      <c r="AR64" s="366"/>
      <c r="AS64" s="366"/>
      <c r="AT64" s="366"/>
      <c r="AU64" s="366"/>
      <c r="AV64" s="366"/>
      <c r="AW64" s="366"/>
      <c r="AX64" s="366"/>
      <c r="AY64" s="380"/>
      <c r="AZ64" s="380"/>
      <c r="BA64" s="380"/>
    </row>
    <row r="65" spans="1:53" ht="15.75" thickBo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408"/>
      <c r="AK65" s="408"/>
      <c r="AL65" s="408"/>
      <c r="AM65" s="408"/>
      <c r="AN65" s="408"/>
      <c r="AO65" s="408"/>
      <c r="AP65" s="408"/>
      <c r="AQ65" s="408"/>
      <c r="AR65" s="366"/>
      <c r="AS65" s="366"/>
      <c r="AT65" s="366"/>
      <c r="AU65" s="366"/>
      <c r="AV65" s="366"/>
      <c r="AW65" s="366"/>
      <c r="AX65" s="366"/>
      <c r="AY65" s="380"/>
      <c r="AZ65" s="380"/>
      <c r="BA65" s="380"/>
    </row>
    <row r="66" spans="1:53" ht="14.45" customHeight="1" x14ac:dyDescent="0.25">
      <c r="A66" s="1"/>
      <c r="B66" s="282" t="s">
        <v>118</v>
      </c>
      <c r="C66" s="283"/>
      <c r="D66" s="505" t="s">
        <v>119</v>
      </c>
      <c r="E66" s="506"/>
      <c r="F66" s="506"/>
      <c r="G66" s="506"/>
      <c r="H66" s="506"/>
      <c r="I66" s="506"/>
      <c r="J66" s="506"/>
      <c r="K66" s="506"/>
      <c r="L66" s="506"/>
      <c r="M66" s="506"/>
      <c r="N66" s="506"/>
      <c r="O66" s="506"/>
      <c r="P66" s="506"/>
      <c r="Q66" s="506"/>
      <c r="R66" s="506"/>
      <c r="S66" s="506"/>
      <c r="T66" s="506"/>
      <c r="U66" s="506"/>
      <c r="V66" s="506"/>
      <c r="W66" s="506"/>
      <c r="X66" s="506"/>
      <c r="Y66" s="506"/>
      <c r="Z66" s="506"/>
      <c r="AA66" s="506"/>
      <c r="AB66" s="506"/>
      <c r="AC66" s="506"/>
      <c r="AD66" s="506"/>
      <c r="AE66" s="506"/>
      <c r="AF66" s="506"/>
      <c r="AG66" s="506"/>
      <c r="AH66" s="506"/>
      <c r="AI66" s="506"/>
      <c r="AJ66" s="506"/>
      <c r="AK66" s="506"/>
      <c r="AL66" s="506"/>
      <c r="AM66" s="506"/>
      <c r="AN66" s="506"/>
      <c r="AO66" s="506"/>
      <c r="AP66" s="506"/>
      <c r="AQ66" s="506"/>
      <c r="AR66" s="506"/>
      <c r="AS66" s="506"/>
      <c r="AT66" s="506"/>
      <c r="AU66" s="506"/>
      <c r="AV66" s="506"/>
      <c r="AW66" s="506"/>
      <c r="AX66" s="506"/>
      <c r="AY66" s="506"/>
      <c r="AZ66" s="506"/>
      <c r="BA66" s="506"/>
    </row>
    <row r="67" spans="1:53" ht="15" customHeight="1" thickBot="1" x14ac:dyDescent="0.3">
      <c r="A67" s="1"/>
      <c r="B67" s="358"/>
      <c r="C67" s="530"/>
      <c r="D67" s="507"/>
      <c r="E67" s="508"/>
      <c r="F67" s="508"/>
      <c r="G67" s="508"/>
      <c r="H67" s="508"/>
      <c r="I67" s="508"/>
      <c r="J67" s="508"/>
      <c r="K67" s="508"/>
      <c r="L67" s="508"/>
      <c r="M67" s="508"/>
      <c r="N67" s="508"/>
      <c r="O67" s="508"/>
      <c r="P67" s="508"/>
      <c r="Q67" s="508"/>
      <c r="R67" s="508"/>
      <c r="S67" s="508"/>
      <c r="T67" s="508"/>
      <c r="U67" s="508"/>
      <c r="V67" s="508"/>
      <c r="W67" s="508"/>
      <c r="X67" s="508"/>
      <c r="Y67" s="508"/>
      <c r="Z67" s="508"/>
      <c r="AA67" s="508"/>
      <c r="AB67" s="508"/>
      <c r="AC67" s="508"/>
      <c r="AD67" s="508"/>
      <c r="AE67" s="508"/>
      <c r="AF67" s="508"/>
      <c r="AG67" s="508"/>
      <c r="AH67" s="508"/>
      <c r="AI67" s="508"/>
      <c r="AJ67" s="508"/>
      <c r="AK67" s="508"/>
      <c r="AL67" s="508"/>
      <c r="AM67" s="508"/>
      <c r="AN67" s="508"/>
      <c r="AO67" s="508"/>
      <c r="AP67" s="508"/>
      <c r="AQ67" s="506"/>
      <c r="AR67" s="506"/>
      <c r="AS67" s="506"/>
      <c r="AT67" s="506"/>
      <c r="AU67" s="506"/>
      <c r="AV67" s="506"/>
      <c r="AW67" s="506"/>
      <c r="AX67" s="506"/>
      <c r="AY67" s="506"/>
      <c r="AZ67" s="506"/>
      <c r="BA67" s="506"/>
    </row>
    <row r="68" spans="1:53" ht="14.45" customHeight="1" x14ac:dyDescent="0.25">
      <c r="A68" s="1"/>
      <c r="B68" s="357" t="s">
        <v>126</v>
      </c>
      <c r="C68" s="344"/>
      <c r="D68" s="344"/>
      <c r="E68" s="344"/>
      <c r="F68" s="344"/>
      <c r="G68" s="344"/>
      <c r="H68" s="480" t="s">
        <v>121</v>
      </c>
      <c r="I68" s="352"/>
      <c r="J68" s="352"/>
      <c r="K68" s="352"/>
      <c r="L68" s="353"/>
      <c r="M68" s="351" t="s">
        <v>122</v>
      </c>
      <c r="N68" s="352"/>
      <c r="O68" s="352"/>
      <c r="P68" s="352"/>
      <c r="Q68" s="353"/>
      <c r="R68" s="351" t="s">
        <v>123</v>
      </c>
      <c r="S68" s="352"/>
      <c r="T68" s="352"/>
      <c r="U68" s="352"/>
      <c r="V68" s="353"/>
      <c r="W68" s="351" t="s">
        <v>128</v>
      </c>
      <c r="X68" s="352"/>
      <c r="Y68" s="352"/>
      <c r="Z68" s="352"/>
      <c r="AA68" s="353"/>
      <c r="AB68" s="351" t="s">
        <v>127</v>
      </c>
      <c r="AC68" s="352"/>
      <c r="AD68" s="352"/>
      <c r="AE68" s="352"/>
      <c r="AF68" s="353"/>
      <c r="AG68" s="351" t="s">
        <v>127</v>
      </c>
      <c r="AH68" s="344"/>
      <c r="AI68" s="344"/>
      <c r="AJ68" s="344"/>
      <c r="AK68" s="345"/>
      <c r="AL68" s="351" t="s">
        <v>130</v>
      </c>
      <c r="AM68" s="344"/>
      <c r="AN68" s="344"/>
      <c r="AO68" s="344"/>
      <c r="AP68" s="344"/>
      <c r="AQ68" s="453" t="s">
        <v>2</v>
      </c>
      <c r="AR68" s="454"/>
      <c r="AS68" s="454"/>
      <c r="AT68" s="454"/>
      <c r="AU68" s="454"/>
      <c r="AV68" s="454"/>
      <c r="AW68" s="454"/>
      <c r="AX68" s="454"/>
      <c r="AY68" s="454"/>
      <c r="AZ68" s="454"/>
      <c r="BA68" s="455"/>
    </row>
    <row r="69" spans="1:53" ht="18.600000000000001" customHeight="1" thickBot="1" x14ac:dyDescent="0.3">
      <c r="A69" s="1"/>
      <c r="B69" s="358"/>
      <c r="C69" s="359"/>
      <c r="D69" s="359"/>
      <c r="E69" s="359"/>
      <c r="F69" s="359"/>
      <c r="G69" s="359"/>
      <c r="H69" s="481"/>
      <c r="I69" s="355"/>
      <c r="J69" s="355"/>
      <c r="K69" s="355"/>
      <c r="L69" s="356"/>
      <c r="M69" s="354"/>
      <c r="N69" s="355"/>
      <c r="O69" s="355"/>
      <c r="P69" s="355"/>
      <c r="Q69" s="356"/>
      <c r="R69" s="354"/>
      <c r="S69" s="355"/>
      <c r="T69" s="355"/>
      <c r="U69" s="355"/>
      <c r="V69" s="356"/>
      <c r="W69" s="354"/>
      <c r="X69" s="355"/>
      <c r="Y69" s="355"/>
      <c r="Z69" s="355"/>
      <c r="AA69" s="356"/>
      <c r="AB69" s="354"/>
      <c r="AC69" s="355"/>
      <c r="AD69" s="355"/>
      <c r="AE69" s="355"/>
      <c r="AF69" s="356"/>
      <c r="AG69" s="490" t="s">
        <v>129</v>
      </c>
      <c r="AH69" s="491"/>
      <c r="AI69" s="491"/>
      <c r="AJ69" s="491"/>
      <c r="AK69" s="492"/>
      <c r="AL69" s="396"/>
      <c r="AM69" s="197"/>
      <c r="AN69" s="197"/>
      <c r="AO69" s="197"/>
      <c r="AP69" s="197"/>
      <c r="AQ69" s="456"/>
      <c r="AR69" s="457"/>
      <c r="AS69" s="457"/>
      <c r="AT69" s="457"/>
      <c r="AU69" s="457"/>
      <c r="AV69" s="457"/>
      <c r="AW69" s="457"/>
      <c r="AX69" s="457"/>
      <c r="AY69" s="457"/>
      <c r="AZ69" s="457"/>
      <c r="BA69" s="458"/>
    </row>
    <row r="70" spans="1:53" ht="14.45" customHeight="1" thickBot="1" x14ac:dyDescent="0.3">
      <c r="A70" s="1"/>
      <c r="B70" s="357" t="s">
        <v>124</v>
      </c>
      <c r="C70" s="344"/>
      <c r="D70" s="344"/>
      <c r="E70" s="344"/>
      <c r="F70" s="344"/>
      <c r="G70" s="344"/>
      <c r="H70" s="397">
        <f>IFERROR((($J$44+1)*AP35),0)</f>
        <v>3120</v>
      </c>
      <c r="I70" s="398"/>
      <c r="J70" s="398"/>
      <c r="K70" s="398"/>
      <c r="L70" s="399"/>
      <c r="M70" s="397">
        <f>IFERROR((($J$44+1)*AJ44+(AV42)),0)</f>
        <v>30454.75068493151</v>
      </c>
      <c r="N70" s="398"/>
      <c r="O70" s="398"/>
      <c r="P70" s="398"/>
      <c r="Q70" s="399"/>
      <c r="R70" s="397">
        <f>IFERROR((H70+M70+I52+I58+I60),0)</f>
        <v>85279.75068493151</v>
      </c>
      <c r="S70" s="398"/>
      <c r="T70" s="398"/>
      <c r="U70" s="398"/>
      <c r="V70" s="399"/>
      <c r="W70" s="397">
        <f>IFERROR(($J$35+$H$70+($AJ$44*($J$44+1))+$I$60),0)</f>
        <v>61119.75068493151</v>
      </c>
      <c r="X70" s="398"/>
      <c r="Y70" s="398"/>
      <c r="Z70" s="398"/>
      <c r="AA70" s="399"/>
      <c r="AB70" s="389">
        <f>IFERROR((X40/W70),0)</f>
        <v>0.49083969852311937</v>
      </c>
      <c r="AC70" s="390"/>
      <c r="AD70" s="390"/>
      <c r="AE70" s="390"/>
      <c r="AF70" s="391"/>
      <c r="AG70" s="389">
        <f>IFERROR((($X$40/$W$70)/($J$44+1)*12),0)</f>
        <v>0.98167939704623874</v>
      </c>
      <c r="AH70" s="390"/>
      <c r="AI70" s="390"/>
      <c r="AJ70" s="390"/>
      <c r="AK70" s="391"/>
      <c r="AL70" s="395">
        <f>IFERROR((R70/X42),0)</f>
        <v>0.19381761519302615</v>
      </c>
      <c r="AM70" s="388"/>
      <c r="AN70" s="388"/>
      <c r="AO70" s="388"/>
      <c r="AP70" s="388"/>
      <c r="AQ70" s="403">
        <f>IFERROR(($X$42-$X$40-$R$70),0)</f>
        <v>324720.24931506847</v>
      </c>
      <c r="AR70" s="404"/>
      <c r="AS70" s="404"/>
      <c r="AT70" s="404"/>
      <c r="AU70" s="404"/>
      <c r="AV70" s="404"/>
      <c r="AW70" s="404"/>
      <c r="AX70" s="404"/>
      <c r="AY70" s="404"/>
      <c r="AZ70" s="404"/>
      <c r="BA70" s="405"/>
    </row>
    <row r="71" spans="1:53" ht="14.45" customHeight="1" thickBot="1" x14ac:dyDescent="0.3">
      <c r="A71" s="1"/>
      <c r="B71" s="360"/>
      <c r="C71" s="197"/>
      <c r="D71" s="197"/>
      <c r="E71" s="197"/>
      <c r="F71" s="197"/>
      <c r="G71" s="197"/>
      <c r="H71" s="400"/>
      <c r="I71" s="401"/>
      <c r="J71" s="401"/>
      <c r="K71" s="401"/>
      <c r="L71" s="402"/>
      <c r="M71" s="400"/>
      <c r="N71" s="401"/>
      <c r="O71" s="401"/>
      <c r="P71" s="401"/>
      <c r="Q71" s="402"/>
      <c r="R71" s="400"/>
      <c r="S71" s="401"/>
      <c r="T71" s="401"/>
      <c r="U71" s="401"/>
      <c r="V71" s="402"/>
      <c r="W71" s="400"/>
      <c r="X71" s="401"/>
      <c r="Y71" s="401"/>
      <c r="Z71" s="401"/>
      <c r="AA71" s="402"/>
      <c r="AB71" s="392"/>
      <c r="AC71" s="393"/>
      <c r="AD71" s="393"/>
      <c r="AE71" s="393"/>
      <c r="AF71" s="394"/>
      <c r="AG71" s="392"/>
      <c r="AH71" s="393"/>
      <c r="AI71" s="393"/>
      <c r="AJ71" s="393"/>
      <c r="AK71" s="394"/>
      <c r="AL71" s="396"/>
      <c r="AM71" s="197"/>
      <c r="AN71" s="197"/>
      <c r="AO71" s="197"/>
      <c r="AP71" s="197"/>
      <c r="AQ71" s="406"/>
      <c r="AR71" s="404"/>
      <c r="AS71" s="404"/>
      <c r="AT71" s="404"/>
      <c r="AU71" s="404"/>
      <c r="AV71" s="404"/>
      <c r="AW71" s="404"/>
      <c r="AX71" s="404"/>
      <c r="AY71" s="404"/>
      <c r="AZ71" s="404"/>
      <c r="BA71" s="405"/>
    </row>
    <row r="72" spans="1:53" ht="14.45" customHeight="1" thickBot="1" x14ac:dyDescent="0.3">
      <c r="A72" s="1"/>
      <c r="B72" s="387" t="s">
        <v>125</v>
      </c>
      <c r="C72" s="388"/>
      <c r="D72" s="388"/>
      <c r="E72" s="388"/>
      <c r="F72" s="388"/>
      <c r="G72" s="388"/>
      <c r="H72" s="397">
        <f>IFERROR((($J$44-1)*AP35),0)</f>
        <v>2080</v>
      </c>
      <c r="I72" s="398"/>
      <c r="J72" s="398"/>
      <c r="K72" s="398"/>
      <c r="L72" s="399"/>
      <c r="M72" s="397">
        <f>IFERROR((($J$44-1)*AJ44+(AV42)),0)</f>
        <v>21903.167123287672</v>
      </c>
      <c r="N72" s="398"/>
      <c r="O72" s="398"/>
      <c r="P72" s="398"/>
      <c r="Q72" s="399"/>
      <c r="R72" s="397">
        <f>IFERROR((H72+M72+I52+I58+I60),0)</f>
        <v>75688.167123287669</v>
      </c>
      <c r="S72" s="398"/>
      <c r="T72" s="398"/>
      <c r="U72" s="398"/>
      <c r="V72" s="399"/>
      <c r="W72" s="397">
        <f>IFERROR(($J$35+$H$70+($AJ$44*($J$44-1))+$I$60),0)</f>
        <v>52568.167123287669</v>
      </c>
      <c r="X72" s="398"/>
      <c r="Y72" s="398"/>
      <c r="Z72" s="398"/>
      <c r="AA72" s="399"/>
      <c r="AB72" s="389">
        <f>IFERROR((X40/W72),0)</f>
        <v>0.57068757846628471</v>
      </c>
      <c r="AC72" s="390"/>
      <c r="AD72" s="390"/>
      <c r="AE72" s="390"/>
      <c r="AF72" s="391"/>
      <c r="AG72" s="389">
        <f>IFERROR((($X$40/$W$72)/($J$44-1)*12),0)</f>
        <v>1.7120627353988542</v>
      </c>
      <c r="AH72" s="390"/>
      <c r="AI72" s="390"/>
      <c r="AJ72" s="390"/>
      <c r="AK72" s="391"/>
      <c r="AL72" s="395">
        <f>IFERROR((R72/X42),0)</f>
        <v>0.17201856164383561</v>
      </c>
      <c r="AM72" s="388"/>
      <c r="AN72" s="388"/>
      <c r="AO72" s="388"/>
      <c r="AP72" s="388"/>
      <c r="AQ72" s="403">
        <f>IFERROR(($X$42-$X$40-$R$72),0)</f>
        <v>334311.83287671232</v>
      </c>
      <c r="AR72" s="404"/>
      <c r="AS72" s="404"/>
      <c r="AT72" s="404"/>
      <c r="AU72" s="404"/>
      <c r="AV72" s="404"/>
      <c r="AW72" s="404"/>
      <c r="AX72" s="404"/>
      <c r="AY72" s="404"/>
      <c r="AZ72" s="404"/>
      <c r="BA72" s="405"/>
    </row>
    <row r="73" spans="1:53" ht="14.45" customHeight="1" thickBot="1" x14ac:dyDescent="0.3">
      <c r="A73" s="1"/>
      <c r="B73" s="360"/>
      <c r="C73" s="197"/>
      <c r="D73" s="197"/>
      <c r="E73" s="197"/>
      <c r="F73" s="197"/>
      <c r="G73" s="197"/>
      <c r="H73" s="400"/>
      <c r="I73" s="401"/>
      <c r="J73" s="401"/>
      <c r="K73" s="401"/>
      <c r="L73" s="402"/>
      <c r="M73" s="400"/>
      <c r="N73" s="401"/>
      <c r="O73" s="401"/>
      <c r="P73" s="401"/>
      <c r="Q73" s="402"/>
      <c r="R73" s="400"/>
      <c r="S73" s="401"/>
      <c r="T73" s="401"/>
      <c r="U73" s="401"/>
      <c r="V73" s="402"/>
      <c r="W73" s="400"/>
      <c r="X73" s="401"/>
      <c r="Y73" s="401"/>
      <c r="Z73" s="401"/>
      <c r="AA73" s="402"/>
      <c r="AB73" s="392"/>
      <c r="AC73" s="393"/>
      <c r="AD73" s="393"/>
      <c r="AE73" s="393"/>
      <c r="AF73" s="394"/>
      <c r="AG73" s="392"/>
      <c r="AH73" s="393"/>
      <c r="AI73" s="393"/>
      <c r="AJ73" s="393"/>
      <c r="AK73" s="394"/>
      <c r="AL73" s="396"/>
      <c r="AM73" s="197"/>
      <c r="AN73" s="197"/>
      <c r="AO73" s="197"/>
      <c r="AP73" s="197"/>
      <c r="AQ73" s="406"/>
      <c r="AR73" s="404"/>
      <c r="AS73" s="404"/>
      <c r="AT73" s="404"/>
      <c r="AU73" s="404"/>
      <c r="AV73" s="404"/>
      <c r="AW73" s="404"/>
      <c r="AX73" s="404"/>
      <c r="AY73" s="404"/>
      <c r="AZ73" s="404"/>
      <c r="BA73" s="405"/>
    </row>
    <row r="74" spans="1:53" s="1" customFormat="1" x14ac:dyDescent="0.25"/>
    <row r="75" spans="1:53" s="1" customFormat="1" x14ac:dyDescent="0.25">
      <c r="B75" s="3" t="s">
        <v>158</v>
      </c>
      <c r="K75" s="35"/>
      <c r="L75" s="35"/>
    </row>
    <row r="76" spans="1:53" s="1" customFormat="1" x14ac:dyDescent="0.25"/>
    <row r="77" spans="1:53" s="1" customFormat="1" x14ac:dyDescent="0.25"/>
    <row r="78" spans="1:53" s="1" customFormat="1" x14ac:dyDescent="0.25"/>
    <row r="79" spans="1:53" s="1" customFormat="1" x14ac:dyDescent="0.25"/>
    <row r="80" spans="1:53"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sheetData>
  <mergeCells count="265">
    <mergeCell ref="B34:I34"/>
    <mergeCell ref="J34:P34"/>
    <mergeCell ref="AG69:AK69"/>
    <mergeCell ref="AJ42:AO43"/>
    <mergeCell ref="AJ44:AO45"/>
    <mergeCell ref="AJ46:AO47"/>
    <mergeCell ref="D66:BA67"/>
    <mergeCell ref="AP44:AU45"/>
    <mergeCell ref="AV44:BA45"/>
    <mergeCell ref="AP46:AU47"/>
    <mergeCell ref="AV46:BA47"/>
    <mergeCell ref="AP42:AU42"/>
    <mergeCell ref="AP43:AR43"/>
    <mergeCell ref="AS43:AU43"/>
    <mergeCell ref="I58:M59"/>
    <mergeCell ref="I60:M61"/>
    <mergeCell ref="B62:H63"/>
    <mergeCell ref="B66:C67"/>
    <mergeCell ref="AR58:BA59"/>
    <mergeCell ref="AR60:BA61"/>
    <mergeCell ref="AJ53:AQ53"/>
    <mergeCell ref="AR52:BA53"/>
    <mergeCell ref="AJ58:AQ59"/>
    <mergeCell ref="AJ60:AQ61"/>
    <mergeCell ref="D38:P39"/>
    <mergeCell ref="B40:I41"/>
    <mergeCell ref="J40:P41"/>
    <mergeCell ref="B38:C39"/>
    <mergeCell ref="B35:I35"/>
    <mergeCell ref="J35:P35"/>
    <mergeCell ref="J26:P26"/>
    <mergeCell ref="AQ68:BA69"/>
    <mergeCell ref="AQ70:BA71"/>
    <mergeCell ref="AD40:AI40"/>
    <mergeCell ref="AD41:AF41"/>
    <mergeCell ref="AG41:AI41"/>
    <mergeCell ref="AJ40:AO41"/>
    <mergeCell ref="AP40:AU41"/>
    <mergeCell ref="AV40:BA41"/>
    <mergeCell ref="AV42:BA43"/>
    <mergeCell ref="AP34:AS34"/>
    <mergeCell ref="AP35:AS35"/>
    <mergeCell ref="H68:L69"/>
    <mergeCell ref="M68:Q69"/>
    <mergeCell ref="R26:Y26"/>
    <mergeCell ref="R40:W41"/>
    <mergeCell ref="R42:W43"/>
    <mergeCell ref="R44:W45"/>
    <mergeCell ref="AQ72:BA73"/>
    <mergeCell ref="W68:AA69"/>
    <mergeCell ref="AJ62:AQ63"/>
    <mergeCell ref="AR62:BA63"/>
    <mergeCell ref="AJ64:AQ65"/>
    <mergeCell ref="AL68:AP69"/>
    <mergeCell ref="AG68:AK68"/>
    <mergeCell ref="AH34:AO34"/>
    <mergeCell ref="R34:Y34"/>
    <mergeCell ref="Z34:AF34"/>
    <mergeCell ref="R38:S39"/>
    <mergeCell ref="T38:BA39"/>
    <mergeCell ref="AT35:AW35"/>
    <mergeCell ref="Z35:AF35"/>
    <mergeCell ref="R46:W47"/>
    <mergeCell ref="X40:AC41"/>
    <mergeCell ref="AH35:AO35"/>
    <mergeCell ref="R35:Y35"/>
    <mergeCell ref="AJ54:AQ55"/>
    <mergeCell ref="AJ56:AQ57"/>
    <mergeCell ref="B72:G73"/>
    <mergeCell ref="AB70:AF71"/>
    <mergeCell ref="AB72:AF73"/>
    <mergeCell ref="AG70:AK71"/>
    <mergeCell ref="AG72:AK73"/>
    <mergeCell ref="AL70:AP71"/>
    <mergeCell ref="AL72:AP73"/>
    <mergeCell ref="R72:V73"/>
    <mergeCell ref="H70:L71"/>
    <mergeCell ref="H72:L73"/>
    <mergeCell ref="B70:G71"/>
    <mergeCell ref="M70:Q71"/>
    <mergeCell ref="M72:Q73"/>
    <mergeCell ref="R70:V71"/>
    <mergeCell ref="W70:AA71"/>
    <mergeCell ref="W72:AA73"/>
    <mergeCell ref="I54:M55"/>
    <mergeCell ref="I56:M57"/>
    <mergeCell ref="B52:H53"/>
    <mergeCell ref="B54:H55"/>
    <mergeCell ref="B56:H57"/>
    <mergeCell ref="AL50:BA51"/>
    <mergeCell ref="AB68:AF69"/>
    <mergeCell ref="B68:G69"/>
    <mergeCell ref="B58:H59"/>
    <mergeCell ref="B60:H61"/>
    <mergeCell ref="AJ52:AQ52"/>
    <mergeCell ref="AR54:BA55"/>
    <mergeCell ref="B50:C51"/>
    <mergeCell ref="I52:M53"/>
    <mergeCell ref="AR56:BA57"/>
    <mergeCell ref="AR64:BA65"/>
    <mergeCell ref="I62:M63"/>
    <mergeCell ref="R68:V69"/>
    <mergeCell ref="B46:I47"/>
    <mergeCell ref="J46:P47"/>
    <mergeCell ref="BB46:BI47"/>
    <mergeCell ref="AJ50:AK51"/>
    <mergeCell ref="BY46:CE47"/>
    <mergeCell ref="CF42:CK42"/>
    <mergeCell ref="CF43:CK43"/>
    <mergeCell ref="BJ46:BP47"/>
    <mergeCell ref="D50:AH51"/>
    <mergeCell ref="AD46:AI47"/>
    <mergeCell ref="X42:AC43"/>
    <mergeCell ref="X44:AC45"/>
    <mergeCell ref="X46:AC47"/>
    <mergeCell ref="BQ42:BX43"/>
    <mergeCell ref="BY42:CE43"/>
    <mergeCell ref="BQ44:BX45"/>
    <mergeCell ref="BY44:CE45"/>
    <mergeCell ref="B42:I43"/>
    <mergeCell ref="J42:P43"/>
    <mergeCell ref="B44:I45"/>
    <mergeCell ref="J44:P45"/>
    <mergeCell ref="AD42:AI43"/>
    <mergeCell ref="AD44:AI45"/>
    <mergeCell ref="BB42:BI43"/>
    <mergeCell ref="BB44:BI45"/>
    <mergeCell ref="BJ40:BP41"/>
    <mergeCell ref="BJ42:BP43"/>
    <mergeCell ref="BJ44:BP45"/>
    <mergeCell ref="AT32:AW32"/>
    <mergeCell ref="AT33:AW33"/>
    <mergeCell ref="AT34:AW34"/>
    <mergeCell ref="BQ46:BX47"/>
    <mergeCell ref="AT31:AW31"/>
    <mergeCell ref="BQ40:BX41"/>
    <mergeCell ref="BY40:CE41"/>
    <mergeCell ref="AX34:BA34"/>
    <mergeCell ref="AX35:BA35"/>
    <mergeCell ref="AX28:BA28"/>
    <mergeCell ref="AX29:BA29"/>
    <mergeCell ref="AX30:BA30"/>
    <mergeCell ref="AX31:BA31"/>
    <mergeCell ref="AX32:BA32"/>
    <mergeCell ref="AX33:BA33"/>
    <mergeCell ref="AT30:AW30"/>
    <mergeCell ref="BB40:BI41"/>
    <mergeCell ref="AT27:AW27"/>
    <mergeCell ref="AT28:AW28"/>
    <mergeCell ref="AT29:AW29"/>
    <mergeCell ref="AP24:AS24"/>
    <mergeCell ref="AP25:AS25"/>
    <mergeCell ref="AP26:AS26"/>
    <mergeCell ref="AP27:AS27"/>
    <mergeCell ref="AP28:AS28"/>
    <mergeCell ref="AP29:AS29"/>
    <mergeCell ref="AT26:AW26"/>
    <mergeCell ref="R32:Y32"/>
    <mergeCell ref="Z32:AF32"/>
    <mergeCell ref="AH28:AO28"/>
    <mergeCell ref="B27:I27"/>
    <mergeCell ref="J27:P27"/>
    <mergeCell ref="AH27:AO27"/>
    <mergeCell ref="Z25:AF25"/>
    <mergeCell ref="B26:I26"/>
    <mergeCell ref="AH26:AO26"/>
    <mergeCell ref="B25:I25"/>
    <mergeCell ref="J25:P25"/>
    <mergeCell ref="R25:Y25"/>
    <mergeCell ref="Z27:AF27"/>
    <mergeCell ref="B6:BA7"/>
    <mergeCell ref="R27:Y27"/>
    <mergeCell ref="Z26:AF26"/>
    <mergeCell ref="Z29:AF29"/>
    <mergeCell ref="R30:Y30"/>
    <mergeCell ref="Z30:AF30"/>
    <mergeCell ref="AX26:BA26"/>
    <mergeCell ref="AX27:BA27"/>
    <mergeCell ref="J31:P31"/>
    <mergeCell ref="AH31:AO31"/>
    <mergeCell ref="R31:Y31"/>
    <mergeCell ref="AP31:AS31"/>
    <mergeCell ref="B30:I30"/>
    <mergeCell ref="J30:P30"/>
    <mergeCell ref="AH30:AO30"/>
    <mergeCell ref="Z31:AF31"/>
    <mergeCell ref="AP30:AS30"/>
    <mergeCell ref="B31:I31"/>
    <mergeCell ref="R29:Y29"/>
    <mergeCell ref="Z28:AF28"/>
    <mergeCell ref="B29:I29"/>
    <mergeCell ref="J29:P29"/>
    <mergeCell ref="AH29:AO29"/>
    <mergeCell ref="R28:Y28"/>
    <mergeCell ref="Z33:AF33"/>
    <mergeCell ref="B33:I33"/>
    <mergeCell ref="J33:P33"/>
    <mergeCell ref="Z24:AF24"/>
    <mergeCell ref="AJ22:BA23"/>
    <mergeCell ref="AX24:BA24"/>
    <mergeCell ref="AX25:BA25"/>
    <mergeCell ref="AT24:AW24"/>
    <mergeCell ref="AT25:AW25"/>
    <mergeCell ref="AH25:AO25"/>
    <mergeCell ref="T22:AF23"/>
    <mergeCell ref="B24:I24"/>
    <mergeCell ref="J24:P24"/>
    <mergeCell ref="AH24:AO24"/>
    <mergeCell ref="R24:Y24"/>
    <mergeCell ref="AP33:AS33"/>
    <mergeCell ref="AH33:AO33"/>
    <mergeCell ref="R33:Y33"/>
    <mergeCell ref="B32:I32"/>
    <mergeCell ref="J32:P32"/>
    <mergeCell ref="AH32:AO32"/>
    <mergeCell ref="B28:I28"/>
    <mergeCell ref="J28:P28"/>
    <mergeCell ref="AP32:AS32"/>
    <mergeCell ref="B17:F17"/>
    <mergeCell ref="G17:N17"/>
    <mergeCell ref="O17:R17"/>
    <mergeCell ref="S17:AA17"/>
    <mergeCell ref="AC17:AJ17"/>
    <mergeCell ref="AK17:BA17"/>
    <mergeCell ref="AC19:AJ19"/>
    <mergeCell ref="AK19:BA19"/>
    <mergeCell ref="B18:F18"/>
    <mergeCell ref="G18:N18"/>
    <mergeCell ref="O18:R18"/>
    <mergeCell ref="S18:AA18"/>
    <mergeCell ref="AC18:AJ18"/>
    <mergeCell ref="AK18:BA18"/>
    <mergeCell ref="A1:BA2"/>
    <mergeCell ref="A3:BA4"/>
    <mergeCell ref="B22:C23"/>
    <mergeCell ref="D22:P23"/>
    <mergeCell ref="AH22:AI23"/>
    <mergeCell ref="R22:S23"/>
    <mergeCell ref="B19:F19"/>
    <mergeCell ref="G19:N19"/>
    <mergeCell ref="O19:R19"/>
    <mergeCell ref="S19:AA19"/>
    <mergeCell ref="AK15:BA15"/>
    <mergeCell ref="AK13:BA13"/>
    <mergeCell ref="B14:F14"/>
    <mergeCell ref="G14:AA14"/>
    <mergeCell ref="AC14:AJ14"/>
    <mergeCell ref="AK14:BA14"/>
    <mergeCell ref="B10:AA11"/>
    <mergeCell ref="AC10:AD11"/>
    <mergeCell ref="AE10:BA11"/>
    <mergeCell ref="B12:F12"/>
    <mergeCell ref="G12:AA12"/>
    <mergeCell ref="AC12:AJ12"/>
    <mergeCell ref="AK12:BA12"/>
    <mergeCell ref="B16:F16"/>
    <mergeCell ref="G16:AA16"/>
    <mergeCell ref="AC16:AJ16"/>
    <mergeCell ref="AK16:BA16"/>
    <mergeCell ref="B13:F13"/>
    <mergeCell ref="G13:AA13"/>
    <mergeCell ref="AC13:AJ13"/>
    <mergeCell ref="B15:F15"/>
    <mergeCell ref="G15:AA15"/>
    <mergeCell ref="AC15:AJ15"/>
  </mergeCells>
  <conditionalFormatting sqref="B33:I33">
    <cfRule type="expression" dxfId="11" priority="11">
      <formula>$B$32="Other:"</formula>
    </cfRule>
  </conditionalFormatting>
  <conditionalFormatting sqref="B34:I34">
    <cfRule type="expression" dxfId="10" priority="10">
      <formula>$B$33="Other:"</formula>
    </cfRule>
  </conditionalFormatting>
  <conditionalFormatting sqref="R31:Y34">
    <cfRule type="expression" dxfId="9" priority="1">
      <formula>$R$32="Other:"</formula>
    </cfRule>
  </conditionalFormatting>
  <conditionalFormatting sqref="AH33:AO34">
    <cfRule type="expression" dxfId="8" priority="2">
      <formula>$AH$33="Other:"</formula>
    </cfRule>
  </conditionalFormatting>
  <conditionalFormatting sqref="AR52">
    <cfRule type="cellIs" dxfId="7" priority="3" operator="greaterThanOrEqual">
      <formula>0</formula>
    </cfRule>
    <cfRule type="cellIs" dxfId="6" priority="4" operator="lessThan">
      <formula>0</formula>
    </cfRule>
  </conditionalFormatting>
  <dataValidations xWindow="1655" yWindow="346" count="2">
    <dataValidation type="list" allowBlank="1" showInputMessage="1" sqref="J40:P43" xr:uid="{00000000-0002-0000-0200-000000000000}">
      <formula1>"0,1,2,3,4,5,6"</formula1>
    </dataValidation>
    <dataValidation allowBlank="1" showErrorMessage="1" promptTitle="Total Cash Needed" prompt="This amount is the total amount of cash needed in order to finance and renovate the property. It is the sum of the Required Cash Amount to purchase the property, plus the Total Project Costs." sqref="AR56:AX61" xr:uid="{00000000-0002-0000-0200-000001000000}"/>
  </dataValidations>
  <pageMargins left="0.7" right="0.7" top="0.75" bottom="0.75" header="0.3" footer="0.3"/>
  <pageSetup scale="5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L92"/>
  <sheetViews>
    <sheetView tabSelected="1" zoomScale="86" zoomScaleNormal="115" workbookViewId="0">
      <selection activeCell="B10" sqref="B10:AA11"/>
    </sheetView>
  </sheetViews>
  <sheetFormatPr defaultRowHeight="15" x14ac:dyDescent="0.25"/>
  <cols>
    <col min="1" max="38" width="3.28515625" customWidth="1"/>
    <col min="39" max="39" width="6.28515625" customWidth="1"/>
    <col min="40" max="41" width="3.28515625" customWidth="1"/>
    <col min="42" max="42" width="6" customWidth="1"/>
    <col min="43" max="53" width="3.28515625" customWidth="1"/>
    <col min="54" max="54" width="2.140625" customWidth="1"/>
    <col min="55" max="55" width="46" bestFit="1" customWidth="1"/>
    <col min="56" max="56" width="20" customWidth="1"/>
    <col min="57" max="57" width="25.85546875" customWidth="1"/>
    <col min="58" max="58" width="14.7109375" customWidth="1"/>
    <col min="59" max="59" width="8.85546875" customWidth="1"/>
  </cols>
  <sheetData>
    <row r="1" spans="1:53" x14ac:dyDescent="0.25">
      <c r="A1" s="85" t="s">
        <v>167</v>
      </c>
      <c r="B1" s="115"/>
      <c r="C1" s="115"/>
      <c r="D1" s="115"/>
      <c r="E1" s="115"/>
      <c r="F1" s="115"/>
      <c r="G1" s="115"/>
      <c r="H1" s="115"/>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row>
    <row r="2" spans="1:53" x14ac:dyDescent="0.25">
      <c r="A2" s="115"/>
      <c r="B2" s="115"/>
      <c r="C2" s="115"/>
      <c r="D2" s="115"/>
      <c r="E2" s="115"/>
      <c r="F2" s="115"/>
      <c r="G2" s="115"/>
      <c r="H2" s="115"/>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row>
    <row r="3" spans="1:53" x14ac:dyDescent="0.25">
      <c r="A3" s="117" t="s">
        <v>5</v>
      </c>
      <c r="B3" s="118"/>
      <c r="C3" s="118"/>
      <c r="D3" s="118"/>
      <c r="E3" s="118"/>
      <c r="F3" s="118"/>
      <c r="G3" s="118"/>
      <c r="H3" s="118"/>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row>
    <row r="4" spans="1:53" x14ac:dyDescent="0.25">
      <c r="A4" s="118"/>
      <c r="B4" s="118"/>
      <c r="C4" s="118"/>
      <c r="D4" s="118"/>
      <c r="E4" s="118"/>
      <c r="F4" s="118"/>
      <c r="G4" s="118"/>
      <c r="H4" s="118"/>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row>
    <row r="5" spans="1:53"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row>
    <row r="6" spans="1:53" x14ac:dyDescent="0.25">
      <c r="A6" s="1"/>
      <c r="B6" s="219" t="s">
        <v>149</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1"/>
    </row>
    <row r="7" spans="1:53" x14ac:dyDescent="0.25">
      <c r="A7" s="1"/>
      <c r="B7" s="222"/>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4"/>
    </row>
    <row r="8" spans="1:53"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row>
    <row r="9" spans="1:53" ht="15.75" thickBot="1"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row>
    <row r="10" spans="1:53" x14ac:dyDescent="0.25">
      <c r="A10" s="1"/>
      <c r="B10" s="135" t="s">
        <v>7</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7"/>
      <c r="AB10" s="10"/>
      <c r="AC10" s="138" t="s">
        <v>8</v>
      </c>
      <c r="AD10" s="139"/>
      <c r="AE10" s="142" t="s">
        <v>9</v>
      </c>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4"/>
    </row>
    <row r="11" spans="1:53" ht="15.75" thickBot="1" x14ac:dyDescent="0.3">
      <c r="A11" s="1"/>
      <c r="B11" s="82"/>
      <c r="C11" s="83"/>
      <c r="D11" s="83"/>
      <c r="E11" s="83"/>
      <c r="F11" s="83"/>
      <c r="G11" s="83"/>
      <c r="H11" s="83"/>
      <c r="I11" s="83"/>
      <c r="J11" s="83"/>
      <c r="K11" s="83"/>
      <c r="L11" s="83"/>
      <c r="M11" s="83"/>
      <c r="N11" s="83"/>
      <c r="O11" s="83"/>
      <c r="P11" s="83"/>
      <c r="Q11" s="83"/>
      <c r="R11" s="83"/>
      <c r="S11" s="83"/>
      <c r="T11" s="83"/>
      <c r="U11" s="83"/>
      <c r="V11" s="83"/>
      <c r="W11" s="83"/>
      <c r="X11" s="83"/>
      <c r="Y11" s="83"/>
      <c r="Z11" s="83"/>
      <c r="AA11" s="84"/>
      <c r="AB11" s="10"/>
      <c r="AC11" s="140"/>
      <c r="AD11" s="141"/>
      <c r="AE11" s="94"/>
      <c r="AF11" s="95"/>
      <c r="AG11" s="95"/>
      <c r="AH11" s="95"/>
      <c r="AI11" s="95"/>
      <c r="AJ11" s="95"/>
      <c r="AK11" s="95"/>
      <c r="AL11" s="95"/>
      <c r="AM11" s="95"/>
      <c r="AN11" s="95"/>
      <c r="AO11" s="95"/>
      <c r="AP11" s="95"/>
      <c r="AQ11" s="95"/>
      <c r="AR11" s="95"/>
      <c r="AS11" s="95"/>
      <c r="AT11" s="95"/>
      <c r="AU11" s="95"/>
      <c r="AV11" s="95"/>
      <c r="AW11" s="95"/>
      <c r="AX11" s="95"/>
      <c r="AY11" s="95"/>
      <c r="AZ11" s="95"/>
      <c r="BA11" s="96"/>
    </row>
    <row r="12" spans="1:53" ht="15.75" x14ac:dyDescent="0.25">
      <c r="A12" s="1"/>
      <c r="B12" s="145" t="s">
        <v>38</v>
      </c>
      <c r="C12" s="146"/>
      <c r="D12" s="146"/>
      <c r="E12" s="146"/>
      <c r="F12" s="147"/>
      <c r="G12" s="148"/>
      <c r="H12" s="149"/>
      <c r="I12" s="149"/>
      <c r="J12" s="149"/>
      <c r="K12" s="149"/>
      <c r="L12" s="149"/>
      <c r="M12" s="149"/>
      <c r="N12" s="149"/>
      <c r="O12" s="149"/>
      <c r="P12" s="149"/>
      <c r="Q12" s="149"/>
      <c r="R12" s="149"/>
      <c r="S12" s="149"/>
      <c r="T12" s="149"/>
      <c r="U12" s="149"/>
      <c r="V12" s="149"/>
      <c r="W12" s="149"/>
      <c r="X12" s="149"/>
      <c r="Y12" s="149"/>
      <c r="Z12" s="149"/>
      <c r="AA12" s="150"/>
      <c r="AB12" s="10"/>
      <c r="AC12" s="151" t="s">
        <v>39</v>
      </c>
      <c r="AD12" s="152"/>
      <c r="AE12" s="152"/>
      <c r="AF12" s="152"/>
      <c r="AG12" s="152"/>
      <c r="AH12" s="152"/>
      <c r="AI12" s="152"/>
      <c r="AJ12" s="153"/>
      <c r="AK12" s="154"/>
      <c r="AL12" s="155"/>
      <c r="AM12" s="155"/>
      <c r="AN12" s="155"/>
      <c r="AO12" s="155"/>
      <c r="AP12" s="155"/>
      <c r="AQ12" s="155"/>
      <c r="AR12" s="155"/>
      <c r="AS12" s="155"/>
      <c r="AT12" s="155"/>
      <c r="AU12" s="155"/>
      <c r="AV12" s="155"/>
      <c r="AW12" s="155"/>
      <c r="AX12" s="155"/>
      <c r="AY12" s="155"/>
      <c r="AZ12" s="155"/>
      <c r="BA12" s="156"/>
    </row>
    <row r="13" spans="1:53" ht="15.75" x14ac:dyDescent="0.25">
      <c r="A13" s="1"/>
      <c r="B13" s="106" t="s">
        <v>40</v>
      </c>
      <c r="C13" s="107"/>
      <c r="D13" s="107"/>
      <c r="E13" s="107"/>
      <c r="F13" s="108"/>
      <c r="G13" s="112"/>
      <c r="H13" s="113"/>
      <c r="I13" s="113"/>
      <c r="J13" s="113"/>
      <c r="K13" s="113"/>
      <c r="L13" s="113"/>
      <c r="M13" s="113"/>
      <c r="N13" s="113"/>
      <c r="O13" s="113"/>
      <c r="P13" s="113"/>
      <c r="Q13" s="113"/>
      <c r="R13" s="113"/>
      <c r="S13" s="113"/>
      <c r="T13" s="113"/>
      <c r="U13" s="113"/>
      <c r="V13" s="113"/>
      <c r="W13" s="113"/>
      <c r="X13" s="113"/>
      <c r="Y13" s="113"/>
      <c r="Z13" s="113"/>
      <c r="AA13" s="114"/>
      <c r="AB13" s="10"/>
      <c r="AC13" s="106" t="s">
        <v>41</v>
      </c>
      <c r="AD13" s="107"/>
      <c r="AE13" s="107"/>
      <c r="AF13" s="107"/>
      <c r="AG13" s="107"/>
      <c r="AH13" s="107"/>
      <c r="AI13" s="107"/>
      <c r="AJ13" s="108"/>
      <c r="AK13" s="109"/>
      <c r="AL13" s="110"/>
      <c r="AM13" s="110"/>
      <c r="AN13" s="110"/>
      <c r="AO13" s="110"/>
      <c r="AP13" s="110"/>
      <c r="AQ13" s="110"/>
      <c r="AR13" s="110"/>
      <c r="AS13" s="110"/>
      <c r="AT13" s="110"/>
      <c r="AU13" s="110"/>
      <c r="AV13" s="110"/>
      <c r="AW13" s="110"/>
      <c r="AX13" s="110"/>
      <c r="AY13" s="110"/>
      <c r="AZ13" s="110"/>
      <c r="BA13" s="111"/>
    </row>
    <row r="14" spans="1:53" ht="15.75" x14ac:dyDescent="0.25">
      <c r="A14" s="1"/>
      <c r="B14" s="106" t="s">
        <v>42</v>
      </c>
      <c r="C14" s="107"/>
      <c r="D14" s="107"/>
      <c r="E14" s="107"/>
      <c r="F14" s="108"/>
      <c r="G14" s="112"/>
      <c r="H14" s="113"/>
      <c r="I14" s="113"/>
      <c r="J14" s="113"/>
      <c r="K14" s="113"/>
      <c r="L14" s="113"/>
      <c r="M14" s="113"/>
      <c r="N14" s="113"/>
      <c r="O14" s="113"/>
      <c r="P14" s="113"/>
      <c r="Q14" s="113"/>
      <c r="R14" s="113"/>
      <c r="S14" s="113"/>
      <c r="T14" s="113"/>
      <c r="U14" s="113"/>
      <c r="V14" s="113"/>
      <c r="W14" s="113"/>
      <c r="X14" s="113"/>
      <c r="Y14" s="113"/>
      <c r="Z14" s="113"/>
      <c r="AA14" s="114"/>
      <c r="AB14" s="10"/>
      <c r="AC14" s="106" t="s">
        <v>43</v>
      </c>
      <c r="AD14" s="107"/>
      <c r="AE14" s="107"/>
      <c r="AF14" s="107"/>
      <c r="AG14" s="107"/>
      <c r="AH14" s="107"/>
      <c r="AI14" s="107"/>
      <c r="AJ14" s="108"/>
      <c r="AK14" s="109"/>
      <c r="AL14" s="110"/>
      <c r="AM14" s="110"/>
      <c r="AN14" s="110"/>
      <c r="AO14" s="110"/>
      <c r="AP14" s="110"/>
      <c r="AQ14" s="110"/>
      <c r="AR14" s="110"/>
      <c r="AS14" s="110"/>
      <c r="AT14" s="110"/>
      <c r="AU14" s="110"/>
      <c r="AV14" s="110"/>
      <c r="AW14" s="110"/>
      <c r="AX14" s="110"/>
      <c r="AY14" s="110"/>
      <c r="AZ14" s="110"/>
      <c r="BA14" s="111"/>
    </row>
    <row r="15" spans="1:53" ht="15.75" x14ac:dyDescent="0.25">
      <c r="A15" s="1"/>
      <c r="B15" s="106" t="s">
        <v>41</v>
      </c>
      <c r="C15" s="107"/>
      <c r="D15" s="107"/>
      <c r="E15" s="107"/>
      <c r="F15" s="108"/>
      <c r="G15" s="112"/>
      <c r="H15" s="113"/>
      <c r="I15" s="113"/>
      <c r="J15" s="113"/>
      <c r="K15" s="113"/>
      <c r="L15" s="113"/>
      <c r="M15" s="113"/>
      <c r="N15" s="113"/>
      <c r="O15" s="113"/>
      <c r="P15" s="113"/>
      <c r="Q15" s="113"/>
      <c r="R15" s="113"/>
      <c r="S15" s="113"/>
      <c r="T15" s="113"/>
      <c r="U15" s="113"/>
      <c r="V15" s="113"/>
      <c r="W15" s="113"/>
      <c r="X15" s="113"/>
      <c r="Y15" s="113"/>
      <c r="Z15" s="113"/>
      <c r="AA15" s="114"/>
      <c r="AB15" s="10"/>
      <c r="AC15" s="106" t="s">
        <v>44</v>
      </c>
      <c r="AD15" s="107"/>
      <c r="AE15" s="107"/>
      <c r="AF15" s="107"/>
      <c r="AG15" s="107"/>
      <c r="AH15" s="107"/>
      <c r="AI15" s="107"/>
      <c r="AJ15" s="108"/>
      <c r="AK15" s="109"/>
      <c r="AL15" s="110"/>
      <c r="AM15" s="110"/>
      <c r="AN15" s="110"/>
      <c r="AO15" s="110"/>
      <c r="AP15" s="110"/>
      <c r="AQ15" s="110"/>
      <c r="AR15" s="110"/>
      <c r="AS15" s="110"/>
      <c r="AT15" s="110"/>
      <c r="AU15" s="110"/>
      <c r="AV15" s="110"/>
      <c r="AW15" s="110"/>
      <c r="AX15" s="110"/>
      <c r="AY15" s="110"/>
      <c r="AZ15" s="110"/>
      <c r="BA15" s="111"/>
    </row>
    <row r="16" spans="1:53" ht="15.75" x14ac:dyDescent="0.25">
      <c r="A16" s="1"/>
      <c r="B16" s="106" t="s">
        <v>43</v>
      </c>
      <c r="C16" s="107"/>
      <c r="D16" s="107"/>
      <c r="E16" s="107"/>
      <c r="F16" s="108"/>
      <c r="G16" s="103"/>
      <c r="H16" s="104"/>
      <c r="I16" s="104"/>
      <c r="J16" s="104"/>
      <c r="K16" s="104"/>
      <c r="L16" s="104"/>
      <c r="M16" s="104"/>
      <c r="N16" s="104"/>
      <c r="O16" s="104"/>
      <c r="P16" s="104"/>
      <c r="Q16" s="104"/>
      <c r="R16" s="104"/>
      <c r="S16" s="104"/>
      <c r="T16" s="104"/>
      <c r="U16" s="104"/>
      <c r="V16" s="104"/>
      <c r="W16" s="104"/>
      <c r="X16" s="104"/>
      <c r="Y16" s="104"/>
      <c r="Z16" s="104"/>
      <c r="AA16" s="105"/>
      <c r="AB16" s="10"/>
      <c r="AC16" s="106" t="s">
        <v>45</v>
      </c>
      <c r="AD16" s="107"/>
      <c r="AE16" s="107"/>
      <c r="AF16" s="107"/>
      <c r="AG16" s="107"/>
      <c r="AH16" s="107"/>
      <c r="AI16" s="107"/>
      <c r="AJ16" s="108"/>
      <c r="AK16" s="109"/>
      <c r="AL16" s="110"/>
      <c r="AM16" s="110"/>
      <c r="AN16" s="110"/>
      <c r="AO16" s="110"/>
      <c r="AP16" s="110"/>
      <c r="AQ16" s="110"/>
      <c r="AR16" s="110"/>
      <c r="AS16" s="110"/>
      <c r="AT16" s="110"/>
      <c r="AU16" s="110"/>
      <c r="AV16" s="110"/>
      <c r="AW16" s="110"/>
      <c r="AX16" s="110"/>
      <c r="AY16" s="110"/>
      <c r="AZ16" s="110"/>
      <c r="BA16" s="111"/>
    </row>
    <row r="17" spans="1:53" ht="15.75" x14ac:dyDescent="0.25">
      <c r="A17" s="1"/>
      <c r="B17" s="106" t="s">
        <v>44</v>
      </c>
      <c r="C17" s="107"/>
      <c r="D17" s="107"/>
      <c r="E17" s="107"/>
      <c r="F17" s="108"/>
      <c r="G17" s="112"/>
      <c r="H17" s="113"/>
      <c r="I17" s="113"/>
      <c r="J17" s="113"/>
      <c r="K17" s="113"/>
      <c r="L17" s="113"/>
      <c r="M17" s="113"/>
      <c r="N17" s="157"/>
      <c r="O17" s="158" t="s">
        <v>45</v>
      </c>
      <c r="P17" s="159"/>
      <c r="Q17" s="159"/>
      <c r="R17" s="160"/>
      <c r="S17" s="112"/>
      <c r="T17" s="113"/>
      <c r="U17" s="113"/>
      <c r="V17" s="113"/>
      <c r="W17" s="113"/>
      <c r="X17" s="113"/>
      <c r="Y17" s="113"/>
      <c r="Z17" s="113"/>
      <c r="AA17" s="114"/>
      <c r="AB17" s="10"/>
      <c r="AC17" s="106" t="s">
        <v>46</v>
      </c>
      <c r="AD17" s="107"/>
      <c r="AE17" s="107"/>
      <c r="AF17" s="107"/>
      <c r="AG17" s="107"/>
      <c r="AH17" s="107"/>
      <c r="AI17" s="107"/>
      <c r="AJ17" s="108"/>
      <c r="AK17" s="161"/>
      <c r="AL17" s="162"/>
      <c r="AM17" s="162"/>
      <c r="AN17" s="162"/>
      <c r="AO17" s="162"/>
      <c r="AP17" s="162"/>
      <c r="AQ17" s="162"/>
      <c r="AR17" s="162"/>
      <c r="AS17" s="162"/>
      <c r="AT17" s="162"/>
      <c r="AU17" s="162"/>
      <c r="AV17" s="162"/>
      <c r="AW17" s="162"/>
      <c r="AX17" s="162"/>
      <c r="AY17" s="162"/>
      <c r="AZ17" s="162"/>
      <c r="BA17" s="163"/>
    </row>
    <row r="18" spans="1:53" ht="15.75" x14ac:dyDescent="0.25">
      <c r="A18" s="1"/>
      <c r="B18" s="106" t="s">
        <v>47</v>
      </c>
      <c r="C18" s="107"/>
      <c r="D18" s="107"/>
      <c r="E18" s="107"/>
      <c r="F18" s="108"/>
      <c r="G18" s="112"/>
      <c r="H18" s="113"/>
      <c r="I18" s="113"/>
      <c r="J18" s="113"/>
      <c r="K18" s="113"/>
      <c r="L18" s="113"/>
      <c r="M18" s="113"/>
      <c r="N18" s="157"/>
      <c r="O18" s="167" t="s">
        <v>48</v>
      </c>
      <c r="P18" s="107"/>
      <c r="Q18" s="107"/>
      <c r="R18" s="108"/>
      <c r="S18" s="112"/>
      <c r="T18" s="113"/>
      <c r="U18" s="113"/>
      <c r="V18" s="113"/>
      <c r="W18" s="113"/>
      <c r="X18" s="113"/>
      <c r="Y18" s="113"/>
      <c r="Z18" s="113"/>
      <c r="AA18" s="114"/>
      <c r="AB18" s="10"/>
      <c r="AC18" s="106" t="s">
        <v>51</v>
      </c>
      <c r="AD18" s="107"/>
      <c r="AE18" s="107"/>
      <c r="AF18" s="107"/>
      <c r="AG18" s="107"/>
      <c r="AH18" s="107"/>
      <c r="AI18" s="107"/>
      <c r="AJ18" s="107"/>
      <c r="AK18" s="168"/>
      <c r="AL18" s="169"/>
      <c r="AM18" s="169"/>
      <c r="AN18" s="169"/>
      <c r="AO18" s="169"/>
      <c r="AP18" s="169"/>
      <c r="AQ18" s="169"/>
      <c r="AR18" s="169"/>
      <c r="AS18" s="169"/>
      <c r="AT18" s="169"/>
      <c r="AU18" s="169"/>
      <c r="AV18" s="169"/>
      <c r="AW18" s="169"/>
      <c r="AX18" s="169"/>
      <c r="AY18" s="169"/>
      <c r="AZ18" s="169"/>
      <c r="BA18" s="170"/>
    </row>
    <row r="19" spans="1:53" ht="16.5" thickBot="1" x14ac:dyDescent="0.3">
      <c r="A19" s="1"/>
      <c r="B19" s="125" t="s">
        <v>49</v>
      </c>
      <c r="C19" s="126"/>
      <c r="D19" s="126"/>
      <c r="E19" s="126"/>
      <c r="F19" s="127"/>
      <c r="G19" s="128"/>
      <c r="H19" s="129"/>
      <c r="I19" s="129"/>
      <c r="J19" s="129"/>
      <c r="K19" s="129"/>
      <c r="L19" s="129"/>
      <c r="M19" s="129"/>
      <c r="N19" s="130"/>
      <c r="O19" s="131" t="s">
        <v>50</v>
      </c>
      <c r="P19" s="126"/>
      <c r="Q19" s="126"/>
      <c r="R19" s="127"/>
      <c r="S19" s="132"/>
      <c r="T19" s="133"/>
      <c r="U19" s="133"/>
      <c r="V19" s="133"/>
      <c r="W19" s="133"/>
      <c r="X19" s="133"/>
      <c r="Y19" s="133"/>
      <c r="Z19" s="133"/>
      <c r="AA19" s="134"/>
      <c r="AB19" s="10"/>
      <c r="AC19" s="125" t="s">
        <v>102</v>
      </c>
      <c r="AD19" s="126"/>
      <c r="AE19" s="126"/>
      <c r="AF19" s="126"/>
      <c r="AG19" s="126"/>
      <c r="AH19" s="126"/>
      <c r="AI19" s="126"/>
      <c r="AJ19" s="127"/>
      <c r="AK19" s="164"/>
      <c r="AL19" s="165"/>
      <c r="AM19" s="165"/>
      <c r="AN19" s="165"/>
      <c r="AO19" s="165"/>
      <c r="AP19" s="165"/>
      <c r="AQ19" s="165"/>
      <c r="AR19" s="165"/>
      <c r="AS19" s="165"/>
      <c r="AT19" s="165"/>
      <c r="AU19" s="165"/>
      <c r="AV19" s="165"/>
      <c r="AW19" s="165"/>
      <c r="AX19" s="165"/>
      <c r="AY19" s="165"/>
      <c r="AZ19" s="165"/>
      <c r="BA19" s="166"/>
    </row>
    <row r="20" spans="1:5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row>
    <row r="21" spans="1:53" ht="15.75" thickBo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row>
    <row r="22" spans="1:53" ht="18.75" x14ac:dyDescent="0.25">
      <c r="A22" s="1"/>
      <c r="B22" s="119" t="s">
        <v>10</v>
      </c>
      <c r="C22" s="79"/>
      <c r="D22" s="121" t="s">
        <v>11</v>
      </c>
      <c r="E22" s="122"/>
      <c r="F22" s="122"/>
      <c r="G22" s="122"/>
      <c r="H22" s="122"/>
      <c r="I22" s="122"/>
      <c r="J22" s="122"/>
      <c r="K22" s="122"/>
      <c r="L22" s="122"/>
      <c r="M22" s="122"/>
      <c r="N22" s="122"/>
      <c r="O22" s="122"/>
      <c r="P22" s="122"/>
      <c r="Q22" s="11"/>
      <c r="R22" s="119" t="s">
        <v>12</v>
      </c>
      <c r="S22" s="79"/>
      <c r="T22" s="121" t="s">
        <v>15</v>
      </c>
      <c r="U22" s="122"/>
      <c r="V22" s="122"/>
      <c r="W22" s="122"/>
      <c r="X22" s="122"/>
      <c r="Y22" s="122"/>
      <c r="Z22" s="122"/>
      <c r="AA22" s="122"/>
      <c r="AB22" s="122"/>
      <c r="AC22" s="122"/>
      <c r="AD22" s="122"/>
      <c r="AE22" s="122"/>
      <c r="AF22" s="122"/>
      <c r="AG22" s="1"/>
      <c r="AH22" s="119" t="s">
        <v>14</v>
      </c>
      <c r="AI22" s="79"/>
      <c r="AJ22" s="182" t="s">
        <v>13</v>
      </c>
      <c r="AK22" s="183"/>
      <c r="AL22" s="183"/>
      <c r="AM22" s="183"/>
      <c r="AN22" s="183"/>
      <c r="AO22" s="183"/>
      <c r="AP22" s="183"/>
      <c r="AQ22" s="183"/>
      <c r="AR22" s="183"/>
      <c r="AS22" s="183"/>
      <c r="AT22" s="183"/>
      <c r="AU22" s="183"/>
      <c r="AV22" s="183"/>
      <c r="AW22" s="183"/>
      <c r="AX22" s="183"/>
      <c r="AY22" s="183"/>
      <c r="AZ22" s="183"/>
      <c r="BA22" s="184"/>
    </row>
    <row r="23" spans="1:53" ht="19.5" thickBot="1" x14ac:dyDescent="0.3">
      <c r="A23" s="1"/>
      <c r="B23" s="120"/>
      <c r="C23" s="82"/>
      <c r="D23" s="123"/>
      <c r="E23" s="124"/>
      <c r="F23" s="124"/>
      <c r="G23" s="124"/>
      <c r="H23" s="124"/>
      <c r="I23" s="124"/>
      <c r="J23" s="124"/>
      <c r="K23" s="124"/>
      <c r="L23" s="124"/>
      <c r="M23" s="124"/>
      <c r="N23" s="124"/>
      <c r="O23" s="124"/>
      <c r="P23" s="124"/>
      <c r="Q23" s="11"/>
      <c r="R23" s="120"/>
      <c r="S23" s="82"/>
      <c r="T23" s="123"/>
      <c r="U23" s="124"/>
      <c r="V23" s="124"/>
      <c r="W23" s="124"/>
      <c r="X23" s="124"/>
      <c r="Y23" s="124"/>
      <c r="Z23" s="124"/>
      <c r="AA23" s="124"/>
      <c r="AB23" s="124"/>
      <c r="AC23" s="124"/>
      <c r="AD23" s="124"/>
      <c r="AE23" s="124"/>
      <c r="AF23" s="124"/>
      <c r="AG23" s="1"/>
      <c r="AH23" s="120"/>
      <c r="AI23" s="82"/>
      <c r="AJ23" s="185"/>
      <c r="AK23" s="186"/>
      <c r="AL23" s="186"/>
      <c r="AM23" s="186"/>
      <c r="AN23" s="186"/>
      <c r="AO23" s="186"/>
      <c r="AP23" s="186"/>
      <c r="AQ23" s="186"/>
      <c r="AR23" s="186"/>
      <c r="AS23" s="186"/>
      <c r="AT23" s="186"/>
      <c r="AU23" s="186"/>
      <c r="AV23" s="186"/>
      <c r="AW23" s="186"/>
      <c r="AX23" s="186"/>
      <c r="AY23" s="186"/>
      <c r="AZ23" s="186"/>
      <c r="BA23" s="187"/>
    </row>
    <row r="24" spans="1:53" x14ac:dyDescent="0.25">
      <c r="A24" s="1"/>
      <c r="B24" s="151"/>
      <c r="C24" s="152"/>
      <c r="D24" s="152"/>
      <c r="E24" s="152"/>
      <c r="F24" s="152"/>
      <c r="G24" s="152"/>
      <c r="H24" s="152"/>
      <c r="I24" s="152"/>
      <c r="J24" s="203" t="s">
        <v>52</v>
      </c>
      <c r="K24" s="203"/>
      <c r="L24" s="203"/>
      <c r="M24" s="203"/>
      <c r="N24" s="203"/>
      <c r="O24" s="203"/>
      <c r="P24" s="204"/>
      <c r="Q24" s="10"/>
      <c r="R24" s="208"/>
      <c r="S24" s="209"/>
      <c r="T24" s="209"/>
      <c r="U24" s="209"/>
      <c r="V24" s="209"/>
      <c r="W24" s="209"/>
      <c r="X24" s="209"/>
      <c r="Y24" s="209"/>
      <c r="Z24" s="180" t="s">
        <v>52</v>
      </c>
      <c r="AA24" s="180"/>
      <c r="AB24" s="180"/>
      <c r="AC24" s="180"/>
      <c r="AD24" s="180"/>
      <c r="AE24" s="180"/>
      <c r="AF24" s="181"/>
      <c r="AG24" s="1"/>
      <c r="AH24" s="205"/>
      <c r="AI24" s="206"/>
      <c r="AJ24" s="207"/>
      <c r="AK24" s="207"/>
      <c r="AL24" s="207"/>
      <c r="AM24" s="207"/>
      <c r="AN24" s="207"/>
      <c r="AO24" s="207"/>
      <c r="AP24" s="196" t="s">
        <v>1</v>
      </c>
      <c r="AQ24" s="197"/>
      <c r="AR24" s="197"/>
      <c r="AS24" s="197"/>
      <c r="AT24" s="196" t="s">
        <v>99</v>
      </c>
      <c r="AU24" s="197"/>
      <c r="AV24" s="197"/>
      <c r="AW24" s="197"/>
      <c r="AX24" s="188" t="s">
        <v>53</v>
      </c>
      <c r="AY24" s="189"/>
      <c r="AZ24" s="190"/>
      <c r="BA24" s="191"/>
    </row>
    <row r="25" spans="1:53" ht="15.75" thickBot="1" x14ac:dyDescent="0.3">
      <c r="A25" s="1"/>
      <c r="B25" s="200" t="s">
        <v>54</v>
      </c>
      <c r="C25" s="201"/>
      <c r="D25" s="201"/>
      <c r="E25" s="201"/>
      <c r="F25" s="201"/>
      <c r="G25" s="201"/>
      <c r="H25" s="201"/>
      <c r="I25" s="202"/>
      <c r="J25" s="241">
        <v>1000</v>
      </c>
      <c r="K25" s="242"/>
      <c r="L25" s="242"/>
      <c r="M25" s="242"/>
      <c r="N25" s="242"/>
      <c r="O25" s="242"/>
      <c r="P25" s="243"/>
      <c r="Q25" s="10"/>
      <c r="R25" s="106" t="s">
        <v>56</v>
      </c>
      <c r="S25" s="225"/>
      <c r="T25" s="225"/>
      <c r="U25" s="225"/>
      <c r="V25" s="225"/>
      <c r="W25" s="225"/>
      <c r="X25" s="225"/>
      <c r="Y25" s="226"/>
      <c r="Z25" s="540">
        <f>IFERROR((((X40-100000)*0.03)+(100000*0.07))*1.05,0)</f>
        <v>26250</v>
      </c>
      <c r="AA25" s="541"/>
      <c r="AB25" s="541"/>
      <c r="AC25" s="541"/>
      <c r="AD25" s="541"/>
      <c r="AE25" s="541"/>
      <c r="AF25" s="542"/>
      <c r="AG25" s="1"/>
      <c r="AH25" s="200" t="s">
        <v>55</v>
      </c>
      <c r="AI25" s="201"/>
      <c r="AJ25" s="201"/>
      <c r="AK25" s="201"/>
      <c r="AL25" s="201"/>
      <c r="AM25" s="201"/>
      <c r="AN25" s="201"/>
      <c r="AO25" s="202"/>
      <c r="AP25" s="252">
        <v>100</v>
      </c>
      <c r="AQ25" s="253"/>
      <c r="AR25" s="253"/>
      <c r="AS25" s="254"/>
      <c r="AT25" s="198">
        <f t="shared" ref="AT25:AT34" si="0">AP25*$J$44</f>
        <v>500</v>
      </c>
      <c r="AU25" s="199"/>
      <c r="AV25" s="199"/>
      <c r="AW25" s="199"/>
      <c r="AX25" s="192">
        <f t="shared" ref="AX25:AX34" si="1">IFERROR(AP25/$AP$35,0)</f>
        <v>0.20202020202020202</v>
      </c>
      <c r="AY25" s="193"/>
      <c r="AZ25" s="194"/>
      <c r="BA25" s="195"/>
    </row>
    <row r="26" spans="1:53" ht="15.75" thickBot="1" x14ac:dyDescent="0.3">
      <c r="A26" s="1"/>
      <c r="B26" s="200" t="s">
        <v>56</v>
      </c>
      <c r="C26" s="201"/>
      <c r="D26" s="201"/>
      <c r="E26" s="201"/>
      <c r="F26" s="201"/>
      <c r="G26" s="201"/>
      <c r="H26" s="201"/>
      <c r="I26" s="202"/>
      <c r="J26" s="177">
        <v>0</v>
      </c>
      <c r="K26" s="178"/>
      <c r="L26" s="178"/>
      <c r="M26" s="178"/>
      <c r="N26" s="178"/>
      <c r="O26" s="178"/>
      <c r="P26" s="179"/>
      <c r="Q26" s="10"/>
      <c r="R26" s="106" t="s">
        <v>151</v>
      </c>
      <c r="S26" s="225"/>
      <c r="T26" s="225"/>
      <c r="U26" s="225"/>
      <c r="V26" s="225"/>
      <c r="W26" s="225"/>
      <c r="X26" s="225"/>
      <c r="Y26" s="225"/>
      <c r="Z26" s="227">
        <v>0</v>
      </c>
      <c r="AA26" s="228"/>
      <c r="AB26" s="228"/>
      <c r="AC26" s="228"/>
      <c r="AD26" s="228"/>
      <c r="AE26" s="228"/>
      <c r="AF26" s="229"/>
      <c r="AG26" s="1"/>
      <c r="AH26" s="200" t="s">
        <v>57</v>
      </c>
      <c r="AI26" s="201"/>
      <c r="AJ26" s="201"/>
      <c r="AK26" s="201"/>
      <c r="AL26" s="201"/>
      <c r="AM26" s="201"/>
      <c r="AN26" s="201"/>
      <c r="AO26" s="202"/>
      <c r="AP26" s="210">
        <v>100</v>
      </c>
      <c r="AQ26" s="211"/>
      <c r="AR26" s="211"/>
      <c r="AS26" s="212"/>
      <c r="AT26" s="247">
        <f t="shared" si="0"/>
        <v>500</v>
      </c>
      <c r="AU26" s="248"/>
      <c r="AV26" s="248"/>
      <c r="AW26" s="248"/>
      <c r="AX26" s="231">
        <f t="shared" si="1"/>
        <v>0.20202020202020202</v>
      </c>
      <c r="AY26" s="232"/>
      <c r="AZ26" s="233"/>
      <c r="BA26" s="234"/>
    </row>
    <row r="27" spans="1:53" x14ac:dyDescent="0.25">
      <c r="A27" s="1"/>
      <c r="B27" s="200" t="s">
        <v>58</v>
      </c>
      <c r="C27" s="201"/>
      <c r="D27" s="201"/>
      <c r="E27" s="201"/>
      <c r="F27" s="201"/>
      <c r="G27" s="201"/>
      <c r="H27" s="201"/>
      <c r="I27" s="202"/>
      <c r="J27" s="177">
        <v>185</v>
      </c>
      <c r="K27" s="178"/>
      <c r="L27" s="178"/>
      <c r="M27" s="178"/>
      <c r="N27" s="178"/>
      <c r="O27" s="178"/>
      <c r="P27" s="179"/>
      <c r="Q27" s="10"/>
      <c r="R27" s="106" t="s">
        <v>132</v>
      </c>
      <c r="S27" s="225"/>
      <c r="T27" s="225"/>
      <c r="U27" s="225"/>
      <c r="V27" s="225"/>
      <c r="W27" s="225"/>
      <c r="X27" s="225"/>
      <c r="Y27" s="226"/>
      <c r="Z27" s="244">
        <v>1000</v>
      </c>
      <c r="AA27" s="245"/>
      <c r="AB27" s="245"/>
      <c r="AC27" s="245"/>
      <c r="AD27" s="245"/>
      <c r="AE27" s="245"/>
      <c r="AF27" s="246"/>
      <c r="AG27" s="1"/>
      <c r="AH27" s="200" t="s">
        <v>59</v>
      </c>
      <c r="AI27" s="201"/>
      <c r="AJ27" s="201"/>
      <c r="AK27" s="201"/>
      <c r="AL27" s="201"/>
      <c r="AM27" s="201"/>
      <c r="AN27" s="201"/>
      <c r="AO27" s="202"/>
      <c r="AP27" s="210">
        <v>45</v>
      </c>
      <c r="AQ27" s="211"/>
      <c r="AR27" s="211"/>
      <c r="AS27" s="212"/>
      <c r="AT27" s="247">
        <f t="shared" si="0"/>
        <v>225</v>
      </c>
      <c r="AU27" s="248"/>
      <c r="AV27" s="248"/>
      <c r="AW27" s="248"/>
      <c r="AX27" s="231">
        <f t="shared" si="1"/>
        <v>9.0909090909090912E-2</v>
      </c>
      <c r="AY27" s="232"/>
      <c r="AZ27" s="233"/>
      <c r="BA27" s="234"/>
    </row>
    <row r="28" spans="1:53" x14ac:dyDescent="0.25">
      <c r="A28" s="1"/>
      <c r="B28" s="200" t="s">
        <v>60</v>
      </c>
      <c r="C28" s="201"/>
      <c r="D28" s="201"/>
      <c r="E28" s="201"/>
      <c r="F28" s="201"/>
      <c r="G28" s="201"/>
      <c r="H28" s="201"/>
      <c r="I28" s="202"/>
      <c r="J28" s="177">
        <v>10</v>
      </c>
      <c r="K28" s="178"/>
      <c r="L28" s="178"/>
      <c r="M28" s="178"/>
      <c r="N28" s="178"/>
      <c r="O28" s="178"/>
      <c r="P28" s="179"/>
      <c r="Q28" s="10"/>
      <c r="R28" s="106" t="s">
        <v>64</v>
      </c>
      <c r="S28" s="107"/>
      <c r="T28" s="107"/>
      <c r="U28" s="107"/>
      <c r="V28" s="107"/>
      <c r="W28" s="107"/>
      <c r="X28" s="107"/>
      <c r="Y28" s="108"/>
      <c r="Z28" s="171">
        <v>300</v>
      </c>
      <c r="AA28" s="172"/>
      <c r="AB28" s="172"/>
      <c r="AC28" s="172"/>
      <c r="AD28" s="172"/>
      <c r="AE28" s="172"/>
      <c r="AF28" s="173"/>
      <c r="AG28" s="1"/>
      <c r="AH28" s="200" t="s">
        <v>61</v>
      </c>
      <c r="AI28" s="201"/>
      <c r="AJ28" s="201"/>
      <c r="AK28" s="201"/>
      <c r="AL28" s="201"/>
      <c r="AM28" s="201"/>
      <c r="AN28" s="201"/>
      <c r="AO28" s="202"/>
      <c r="AP28" s="210">
        <v>0</v>
      </c>
      <c r="AQ28" s="211"/>
      <c r="AR28" s="211"/>
      <c r="AS28" s="212"/>
      <c r="AT28" s="247">
        <f t="shared" si="0"/>
        <v>0</v>
      </c>
      <c r="AU28" s="248"/>
      <c r="AV28" s="248"/>
      <c r="AW28" s="248"/>
      <c r="AX28" s="231">
        <f t="shared" si="1"/>
        <v>0</v>
      </c>
      <c r="AY28" s="232"/>
      <c r="AZ28" s="233"/>
      <c r="BA28" s="234"/>
    </row>
    <row r="29" spans="1:53" x14ac:dyDescent="0.25">
      <c r="A29" s="1"/>
      <c r="B29" s="200" t="s">
        <v>62</v>
      </c>
      <c r="C29" s="201"/>
      <c r="D29" s="201"/>
      <c r="E29" s="201"/>
      <c r="F29" s="201"/>
      <c r="G29" s="201"/>
      <c r="H29" s="201"/>
      <c r="I29" s="202"/>
      <c r="J29" s="177">
        <v>0</v>
      </c>
      <c r="K29" s="178"/>
      <c r="L29" s="178"/>
      <c r="M29" s="178"/>
      <c r="N29" s="178"/>
      <c r="O29" s="178"/>
      <c r="P29" s="179"/>
      <c r="Q29" s="10"/>
      <c r="R29" s="106" t="s">
        <v>67</v>
      </c>
      <c r="S29" s="107"/>
      <c r="T29" s="107"/>
      <c r="U29" s="107"/>
      <c r="V29" s="107"/>
      <c r="W29" s="107"/>
      <c r="X29" s="107"/>
      <c r="Y29" s="108"/>
      <c r="Z29" s="230">
        <v>0</v>
      </c>
      <c r="AA29" s="172"/>
      <c r="AB29" s="172"/>
      <c r="AC29" s="172"/>
      <c r="AD29" s="172"/>
      <c r="AE29" s="172"/>
      <c r="AF29" s="173"/>
      <c r="AG29" s="1"/>
      <c r="AH29" s="200" t="s">
        <v>63</v>
      </c>
      <c r="AI29" s="201"/>
      <c r="AJ29" s="201"/>
      <c r="AK29" s="201"/>
      <c r="AL29" s="201"/>
      <c r="AM29" s="201"/>
      <c r="AN29" s="201"/>
      <c r="AO29" s="202"/>
      <c r="AP29" s="210">
        <v>0</v>
      </c>
      <c r="AQ29" s="211"/>
      <c r="AR29" s="211"/>
      <c r="AS29" s="212"/>
      <c r="AT29" s="247">
        <f t="shared" si="0"/>
        <v>0</v>
      </c>
      <c r="AU29" s="248"/>
      <c r="AV29" s="248"/>
      <c r="AW29" s="248"/>
      <c r="AX29" s="231">
        <f t="shared" si="1"/>
        <v>0</v>
      </c>
      <c r="AY29" s="232"/>
      <c r="AZ29" s="233"/>
      <c r="BA29" s="234"/>
    </row>
    <row r="30" spans="1:53" x14ac:dyDescent="0.25">
      <c r="A30" s="1"/>
      <c r="B30" s="200" t="s">
        <v>65</v>
      </c>
      <c r="C30" s="201"/>
      <c r="D30" s="201"/>
      <c r="E30" s="201"/>
      <c r="F30" s="201"/>
      <c r="G30" s="201"/>
      <c r="H30" s="201"/>
      <c r="I30" s="202"/>
      <c r="J30" s="177">
        <v>425</v>
      </c>
      <c r="K30" s="178"/>
      <c r="L30" s="178"/>
      <c r="M30" s="178"/>
      <c r="N30" s="178"/>
      <c r="O30" s="178"/>
      <c r="P30" s="179"/>
      <c r="Q30" s="10"/>
      <c r="R30" s="200" t="s">
        <v>162</v>
      </c>
      <c r="S30" s="201"/>
      <c r="T30" s="201"/>
      <c r="U30" s="201"/>
      <c r="V30" s="201"/>
      <c r="W30" s="201"/>
      <c r="X30" s="201"/>
      <c r="Y30" s="202"/>
      <c r="Z30" s="230">
        <v>0</v>
      </c>
      <c r="AA30" s="172"/>
      <c r="AB30" s="172"/>
      <c r="AC30" s="172"/>
      <c r="AD30" s="172"/>
      <c r="AE30" s="172"/>
      <c r="AF30" s="173"/>
      <c r="AG30" s="1"/>
      <c r="AH30" s="200" t="s">
        <v>66</v>
      </c>
      <c r="AI30" s="201"/>
      <c r="AJ30" s="201"/>
      <c r="AK30" s="201"/>
      <c r="AL30" s="201"/>
      <c r="AM30" s="201"/>
      <c r="AN30" s="201"/>
      <c r="AO30" s="202"/>
      <c r="AP30" s="210">
        <v>100</v>
      </c>
      <c r="AQ30" s="211"/>
      <c r="AR30" s="211"/>
      <c r="AS30" s="212"/>
      <c r="AT30" s="247">
        <f t="shared" si="0"/>
        <v>500</v>
      </c>
      <c r="AU30" s="248"/>
      <c r="AV30" s="248"/>
      <c r="AW30" s="248"/>
      <c r="AX30" s="231">
        <f t="shared" si="1"/>
        <v>0.20202020202020202</v>
      </c>
      <c r="AY30" s="232"/>
      <c r="AZ30" s="233"/>
      <c r="BA30" s="234"/>
    </row>
    <row r="31" spans="1:53" x14ac:dyDescent="0.25">
      <c r="A31" s="1"/>
      <c r="B31" s="200" t="s">
        <v>68</v>
      </c>
      <c r="C31" s="201"/>
      <c r="D31" s="201"/>
      <c r="E31" s="201"/>
      <c r="F31" s="201"/>
      <c r="G31" s="201"/>
      <c r="H31" s="201"/>
      <c r="I31" s="202"/>
      <c r="J31" s="177">
        <v>0</v>
      </c>
      <c r="K31" s="178"/>
      <c r="L31" s="178"/>
      <c r="M31" s="178"/>
      <c r="N31" s="178"/>
      <c r="O31" s="178"/>
      <c r="P31" s="179"/>
      <c r="Q31" s="10"/>
      <c r="R31" s="235" t="s">
        <v>70</v>
      </c>
      <c r="S31" s="236"/>
      <c r="T31" s="236"/>
      <c r="U31" s="236"/>
      <c r="V31" s="236"/>
      <c r="W31" s="236"/>
      <c r="X31" s="236"/>
      <c r="Y31" s="237"/>
      <c r="Z31" s="230">
        <v>0</v>
      </c>
      <c r="AA31" s="172"/>
      <c r="AB31" s="172"/>
      <c r="AC31" s="172"/>
      <c r="AD31" s="172"/>
      <c r="AE31" s="172"/>
      <c r="AF31" s="173"/>
      <c r="AG31" s="1"/>
      <c r="AH31" s="200" t="s">
        <v>69</v>
      </c>
      <c r="AI31" s="201"/>
      <c r="AJ31" s="201"/>
      <c r="AK31" s="201"/>
      <c r="AL31" s="201"/>
      <c r="AM31" s="201"/>
      <c r="AN31" s="201"/>
      <c r="AO31" s="202"/>
      <c r="AP31" s="210">
        <v>150</v>
      </c>
      <c r="AQ31" s="211"/>
      <c r="AR31" s="211"/>
      <c r="AS31" s="212"/>
      <c r="AT31" s="247">
        <f t="shared" si="0"/>
        <v>750</v>
      </c>
      <c r="AU31" s="248"/>
      <c r="AV31" s="248"/>
      <c r="AW31" s="248"/>
      <c r="AX31" s="231">
        <f t="shared" si="1"/>
        <v>0.30303030303030304</v>
      </c>
      <c r="AY31" s="232"/>
      <c r="AZ31" s="233"/>
      <c r="BA31" s="234"/>
    </row>
    <row r="32" spans="1:53" x14ac:dyDescent="0.25">
      <c r="A32" s="1"/>
      <c r="B32" s="200" t="s">
        <v>71</v>
      </c>
      <c r="C32" s="201"/>
      <c r="D32" s="201"/>
      <c r="E32" s="201"/>
      <c r="F32" s="201"/>
      <c r="G32" s="201"/>
      <c r="H32" s="201"/>
      <c r="I32" s="202"/>
      <c r="J32" s="177">
        <v>600</v>
      </c>
      <c r="K32" s="178"/>
      <c r="L32" s="178"/>
      <c r="M32" s="178"/>
      <c r="N32" s="178"/>
      <c r="O32" s="178"/>
      <c r="P32" s="179"/>
      <c r="Q32" s="10"/>
      <c r="R32" s="216" t="s">
        <v>70</v>
      </c>
      <c r="S32" s="217"/>
      <c r="T32" s="217"/>
      <c r="U32" s="217"/>
      <c r="V32" s="217"/>
      <c r="W32" s="217"/>
      <c r="X32" s="217"/>
      <c r="Y32" s="218"/>
      <c r="Z32" s="171">
        <v>0</v>
      </c>
      <c r="AA32" s="172"/>
      <c r="AB32" s="172"/>
      <c r="AC32" s="172"/>
      <c r="AD32" s="172"/>
      <c r="AE32" s="172"/>
      <c r="AF32" s="173"/>
      <c r="AG32" s="1"/>
      <c r="AH32" s="200" t="s">
        <v>72</v>
      </c>
      <c r="AI32" s="201"/>
      <c r="AJ32" s="201"/>
      <c r="AK32" s="201"/>
      <c r="AL32" s="201"/>
      <c r="AM32" s="201"/>
      <c r="AN32" s="201"/>
      <c r="AO32" s="202"/>
      <c r="AP32" s="210">
        <v>0</v>
      </c>
      <c r="AQ32" s="211"/>
      <c r="AR32" s="211"/>
      <c r="AS32" s="212"/>
      <c r="AT32" s="247">
        <f t="shared" si="0"/>
        <v>0</v>
      </c>
      <c r="AU32" s="248"/>
      <c r="AV32" s="248"/>
      <c r="AW32" s="248"/>
      <c r="AX32" s="231">
        <f t="shared" si="1"/>
        <v>0</v>
      </c>
      <c r="AY32" s="232"/>
      <c r="AZ32" s="233"/>
      <c r="BA32" s="234"/>
    </row>
    <row r="33" spans="1:58" ht="15.75" thickBot="1" x14ac:dyDescent="0.3">
      <c r="A33" s="1"/>
      <c r="B33" s="174" t="s">
        <v>70</v>
      </c>
      <c r="C33" s="175"/>
      <c r="D33" s="175"/>
      <c r="E33" s="175"/>
      <c r="F33" s="175"/>
      <c r="G33" s="175"/>
      <c r="H33" s="175"/>
      <c r="I33" s="176"/>
      <c r="J33" s="177">
        <v>0</v>
      </c>
      <c r="K33" s="178"/>
      <c r="L33" s="178"/>
      <c r="M33" s="178"/>
      <c r="N33" s="178"/>
      <c r="O33" s="178"/>
      <c r="P33" s="179"/>
      <c r="Q33" s="1"/>
      <c r="R33" s="216" t="s">
        <v>70</v>
      </c>
      <c r="S33" s="217"/>
      <c r="T33" s="217"/>
      <c r="U33" s="217"/>
      <c r="V33" s="217"/>
      <c r="W33" s="217"/>
      <c r="X33" s="217"/>
      <c r="Y33" s="218"/>
      <c r="Z33" s="171">
        <v>0</v>
      </c>
      <c r="AA33" s="172"/>
      <c r="AB33" s="172"/>
      <c r="AC33" s="172"/>
      <c r="AD33" s="172"/>
      <c r="AE33" s="172"/>
      <c r="AF33" s="173"/>
      <c r="AG33" s="1"/>
      <c r="AH33" s="213" t="s">
        <v>70</v>
      </c>
      <c r="AI33" s="214"/>
      <c r="AJ33" s="214"/>
      <c r="AK33" s="214"/>
      <c r="AL33" s="214"/>
      <c r="AM33" s="214"/>
      <c r="AN33" s="214"/>
      <c r="AO33" s="215"/>
      <c r="AP33" s="210">
        <v>0</v>
      </c>
      <c r="AQ33" s="211"/>
      <c r="AR33" s="211"/>
      <c r="AS33" s="212"/>
      <c r="AT33" s="247">
        <f t="shared" si="0"/>
        <v>0</v>
      </c>
      <c r="AU33" s="248"/>
      <c r="AV33" s="248"/>
      <c r="AW33" s="248"/>
      <c r="AX33" s="231">
        <f t="shared" si="1"/>
        <v>0</v>
      </c>
      <c r="AY33" s="232"/>
      <c r="AZ33" s="233"/>
      <c r="BA33" s="234"/>
    </row>
    <row r="34" spans="1:58" x14ac:dyDescent="0.25">
      <c r="A34" s="1"/>
      <c r="B34" s="484" t="s">
        <v>70</v>
      </c>
      <c r="C34" s="485"/>
      <c r="D34" s="485"/>
      <c r="E34" s="485"/>
      <c r="F34" s="485"/>
      <c r="G34" s="485"/>
      <c r="H34" s="485"/>
      <c r="I34" s="486"/>
      <c r="J34" s="487">
        <v>0</v>
      </c>
      <c r="K34" s="488"/>
      <c r="L34" s="488"/>
      <c r="M34" s="488"/>
      <c r="N34" s="488"/>
      <c r="O34" s="488"/>
      <c r="P34" s="489"/>
      <c r="Q34" s="1"/>
      <c r="R34" s="216" t="s">
        <v>70</v>
      </c>
      <c r="S34" s="217"/>
      <c r="T34" s="217"/>
      <c r="U34" s="217"/>
      <c r="V34" s="217"/>
      <c r="W34" s="217"/>
      <c r="X34" s="217"/>
      <c r="Y34" s="218"/>
      <c r="Z34" s="419">
        <v>0</v>
      </c>
      <c r="AA34" s="420"/>
      <c r="AB34" s="420"/>
      <c r="AC34" s="420"/>
      <c r="AD34" s="420"/>
      <c r="AE34" s="420"/>
      <c r="AF34" s="421"/>
      <c r="AG34" s="1"/>
      <c r="AH34" s="213" t="s">
        <v>70</v>
      </c>
      <c r="AI34" s="214"/>
      <c r="AJ34" s="214"/>
      <c r="AK34" s="214"/>
      <c r="AL34" s="214"/>
      <c r="AM34" s="214"/>
      <c r="AN34" s="214"/>
      <c r="AO34" s="215"/>
      <c r="AP34" s="476">
        <v>0</v>
      </c>
      <c r="AQ34" s="477"/>
      <c r="AR34" s="477"/>
      <c r="AS34" s="478"/>
      <c r="AT34" s="270">
        <f t="shared" si="0"/>
        <v>0</v>
      </c>
      <c r="AU34" s="271"/>
      <c r="AV34" s="271"/>
      <c r="AW34" s="271"/>
      <c r="AX34" s="257">
        <f t="shared" si="1"/>
        <v>0</v>
      </c>
      <c r="AY34" s="258"/>
      <c r="AZ34" s="259"/>
      <c r="BA34" s="260"/>
    </row>
    <row r="35" spans="1:58" ht="16.5" thickBot="1" x14ac:dyDescent="0.3">
      <c r="A35" s="1"/>
      <c r="B35" s="449" t="s">
        <v>73</v>
      </c>
      <c r="C35" s="450"/>
      <c r="D35" s="450"/>
      <c r="E35" s="450"/>
      <c r="F35" s="450"/>
      <c r="G35" s="450"/>
      <c r="H35" s="450"/>
      <c r="I35" s="451"/>
      <c r="J35" s="452">
        <f>SUM(J25:P34)</f>
        <v>2220</v>
      </c>
      <c r="K35" s="428"/>
      <c r="L35" s="428"/>
      <c r="M35" s="428"/>
      <c r="N35" s="428"/>
      <c r="O35" s="428"/>
      <c r="P35" s="429"/>
      <c r="Q35" s="1"/>
      <c r="R35" s="438" t="s">
        <v>74</v>
      </c>
      <c r="S35" s="439"/>
      <c r="T35" s="439"/>
      <c r="U35" s="439"/>
      <c r="V35" s="439"/>
      <c r="W35" s="439"/>
      <c r="X35" s="439"/>
      <c r="Y35" s="440"/>
      <c r="Z35" s="427">
        <f>SUM(Z25:AF34)-(Z26*2)</f>
        <v>27550</v>
      </c>
      <c r="AA35" s="428"/>
      <c r="AB35" s="428"/>
      <c r="AC35" s="428"/>
      <c r="AD35" s="428"/>
      <c r="AE35" s="428"/>
      <c r="AF35" s="429"/>
      <c r="AG35" s="1"/>
      <c r="AH35" s="438" t="s">
        <v>23</v>
      </c>
      <c r="AI35" s="439"/>
      <c r="AJ35" s="439"/>
      <c r="AK35" s="439"/>
      <c r="AL35" s="439"/>
      <c r="AM35" s="439"/>
      <c r="AN35" s="439"/>
      <c r="AO35" s="440"/>
      <c r="AP35" s="426">
        <f>SUM(AP25:AS34)</f>
        <v>495</v>
      </c>
      <c r="AQ35" s="262"/>
      <c r="AR35" s="262"/>
      <c r="AS35" s="479"/>
      <c r="AT35" s="426">
        <f>SUM(AT25:AW34)</f>
        <v>2475</v>
      </c>
      <c r="AU35" s="262"/>
      <c r="AV35" s="262"/>
      <c r="AW35" s="262"/>
      <c r="AX35" s="261">
        <f>SUM(AX25:BA34)</f>
        <v>1</v>
      </c>
      <c r="AY35" s="262"/>
      <c r="AZ35" s="263"/>
      <c r="BA35" s="264"/>
    </row>
    <row r="36" spans="1:58"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row>
    <row r="37" spans="1:58" ht="15.75" thickBo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row>
    <row r="38" spans="1:58" x14ac:dyDescent="0.25">
      <c r="A38" s="1"/>
      <c r="B38" s="119" t="s">
        <v>16</v>
      </c>
      <c r="C38" s="79"/>
      <c r="D38" s="441" t="s">
        <v>98</v>
      </c>
      <c r="E38" s="291"/>
      <c r="F38" s="291"/>
      <c r="G38" s="291"/>
      <c r="H38" s="291"/>
      <c r="I38" s="291"/>
      <c r="J38" s="291"/>
      <c r="K38" s="291"/>
      <c r="L38" s="291"/>
      <c r="M38" s="291"/>
      <c r="N38" s="291"/>
      <c r="O38" s="291"/>
      <c r="P38" s="292"/>
      <c r="R38" s="119" t="s">
        <v>107</v>
      </c>
      <c r="S38" s="79"/>
      <c r="T38" s="182" t="s">
        <v>100</v>
      </c>
      <c r="U38" s="291"/>
      <c r="V38" s="291"/>
      <c r="W38" s="291"/>
      <c r="X38" s="291"/>
      <c r="Y38" s="291"/>
      <c r="Z38" s="291"/>
      <c r="AA38" s="291"/>
      <c r="AB38" s="291"/>
      <c r="AC38" s="291"/>
      <c r="AD38" s="291"/>
      <c r="AE38" s="291"/>
      <c r="AF38" s="291"/>
      <c r="AG38" s="183"/>
      <c r="AH38" s="183"/>
      <c r="AI38" s="183"/>
      <c r="AJ38" s="183"/>
      <c r="AK38" s="183"/>
      <c r="AL38" s="183"/>
      <c r="AM38" s="183"/>
      <c r="AN38" s="183"/>
      <c r="AO38" s="183"/>
      <c r="AP38" s="183"/>
      <c r="AQ38" s="183"/>
      <c r="AR38" s="183"/>
      <c r="AS38" s="183"/>
      <c r="AT38" s="183"/>
      <c r="AU38" s="183"/>
      <c r="AV38" s="183"/>
      <c r="AW38" s="183"/>
      <c r="AX38" s="183"/>
      <c r="AY38" s="183"/>
      <c r="AZ38" s="183"/>
      <c r="BA38" s="184"/>
    </row>
    <row r="39" spans="1:58" ht="15.75" thickBot="1" x14ac:dyDescent="0.3">
      <c r="A39" s="1"/>
      <c r="B39" s="120"/>
      <c r="C39" s="82"/>
      <c r="D39" s="442"/>
      <c r="E39" s="294"/>
      <c r="F39" s="294"/>
      <c r="G39" s="294"/>
      <c r="H39" s="294"/>
      <c r="I39" s="294"/>
      <c r="J39" s="294"/>
      <c r="K39" s="294"/>
      <c r="L39" s="294"/>
      <c r="M39" s="294"/>
      <c r="N39" s="294"/>
      <c r="O39" s="294"/>
      <c r="P39" s="295"/>
      <c r="R39" s="422"/>
      <c r="S39" s="423"/>
      <c r="T39" s="424"/>
      <c r="U39" s="425"/>
      <c r="V39" s="425"/>
      <c r="W39" s="425"/>
      <c r="X39" s="425"/>
      <c r="Y39" s="425"/>
      <c r="Z39" s="425"/>
      <c r="AA39" s="425"/>
      <c r="AB39" s="425"/>
      <c r="AC39" s="425"/>
      <c r="AD39" s="425"/>
      <c r="AE39" s="425"/>
      <c r="AF39" s="425"/>
      <c r="AG39" s="186"/>
      <c r="AH39" s="186"/>
      <c r="AI39" s="186"/>
      <c r="AJ39" s="186"/>
      <c r="AK39" s="186"/>
      <c r="AL39" s="186"/>
      <c r="AM39" s="186"/>
      <c r="AN39" s="186"/>
      <c r="AO39" s="186"/>
      <c r="AP39" s="186"/>
      <c r="AQ39" s="186"/>
      <c r="AR39" s="186"/>
      <c r="AS39" s="186"/>
      <c r="AT39" s="186"/>
      <c r="AU39" s="186"/>
      <c r="AV39" s="186"/>
      <c r="AW39" s="186"/>
      <c r="AX39" s="186"/>
      <c r="AY39" s="186"/>
      <c r="AZ39" s="186"/>
      <c r="BA39" s="187"/>
      <c r="BC39" s="64" t="s">
        <v>219</v>
      </c>
      <c r="BD39" s="65"/>
      <c r="BE39" s="65"/>
    </row>
    <row r="40" spans="1:58" ht="15.75" thickBot="1" x14ac:dyDescent="0.3">
      <c r="A40" s="1"/>
      <c r="B40" s="443" t="s">
        <v>94</v>
      </c>
      <c r="C40" s="444"/>
      <c r="D40" s="444"/>
      <c r="E40" s="444"/>
      <c r="F40" s="444"/>
      <c r="G40" s="444"/>
      <c r="H40" s="444"/>
      <c r="I40" s="445"/>
      <c r="J40" s="446">
        <v>2</v>
      </c>
      <c r="K40" s="447"/>
      <c r="L40" s="447"/>
      <c r="M40" s="447"/>
      <c r="N40" s="447"/>
      <c r="O40" s="447"/>
      <c r="P40" s="448"/>
      <c r="R40" s="543" t="s">
        <v>156</v>
      </c>
      <c r="S40" s="544"/>
      <c r="T40" s="544"/>
      <c r="U40" s="544"/>
      <c r="V40" s="544"/>
      <c r="W40" s="544"/>
      <c r="X40" s="432">
        <v>700000</v>
      </c>
      <c r="Y40" s="433"/>
      <c r="Z40" s="433"/>
      <c r="AA40" s="433"/>
      <c r="AB40" s="433"/>
      <c r="AC40" s="434"/>
      <c r="AD40" s="459"/>
      <c r="AE40" s="460"/>
      <c r="AF40" s="460"/>
      <c r="AG40" s="460"/>
      <c r="AH40" s="460"/>
      <c r="AI40" s="460"/>
      <c r="AJ40" s="464"/>
      <c r="AK40" s="465"/>
      <c r="AL40" s="465"/>
      <c r="AM40" s="465"/>
      <c r="AN40" s="465"/>
      <c r="AO40" s="465"/>
      <c r="AP40" s="467"/>
      <c r="AQ40" s="465"/>
      <c r="AR40" s="465"/>
      <c r="AS40" s="465"/>
      <c r="AT40" s="465"/>
      <c r="AU40" s="465"/>
      <c r="AV40" s="464"/>
      <c r="AW40" s="465"/>
      <c r="AX40" s="465"/>
      <c r="AY40" s="465"/>
      <c r="AZ40" s="465"/>
      <c r="BA40" s="468"/>
      <c r="BC40" s="557" t="s">
        <v>220</v>
      </c>
      <c r="BD40" s="558"/>
      <c r="BE40" s="558" t="s">
        <v>221</v>
      </c>
    </row>
    <row r="41" spans="1:58" ht="15.75" thickBot="1" x14ac:dyDescent="0.3">
      <c r="A41" s="1"/>
      <c r="B41" s="312"/>
      <c r="C41" s="313"/>
      <c r="D41" s="313"/>
      <c r="E41" s="313"/>
      <c r="F41" s="313"/>
      <c r="G41" s="313"/>
      <c r="H41" s="313"/>
      <c r="I41" s="314"/>
      <c r="J41" s="318"/>
      <c r="K41" s="319"/>
      <c r="L41" s="319"/>
      <c r="M41" s="319"/>
      <c r="N41" s="319"/>
      <c r="O41" s="319"/>
      <c r="P41" s="320"/>
      <c r="R41" s="545"/>
      <c r="S41" s="546"/>
      <c r="T41" s="546"/>
      <c r="U41" s="546"/>
      <c r="V41" s="546"/>
      <c r="W41" s="546"/>
      <c r="X41" s="435"/>
      <c r="Y41" s="436"/>
      <c r="Z41" s="436"/>
      <c r="AA41" s="436"/>
      <c r="AB41" s="436"/>
      <c r="AC41" s="437"/>
      <c r="AD41" s="461"/>
      <c r="AE41" s="462"/>
      <c r="AF41" s="462"/>
      <c r="AG41" s="463"/>
      <c r="AH41" s="462"/>
      <c r="AI41" s="462"/>
      <c r="AJ41" s="466"/>
      <c r="AK41" s="466"/>
      <c r="AL41" s="466"/>
      <c r="AM41" s="466"/>
      <c r="AN41" s="466"/>
      <c r="AO41" s="466"/>
      <c r="AP41" s="466"/>
      <c r="AQ41" s="466"/>
      <c r="AR41" s="466"/>
      <c r="AS41" s="466"/>
      <c r="AT41" s="466"/>
      <c r="AU41" s="466"/>
      <c r="AV41" s="466"/>
      <c r="AW41" s="466"/>
      <c r="AX41" s="466"/>
      <c r="AY41" s="466"/>
      <c r="AZ41" s="466"/>
      <c r="BA41" s="469"/>
      <c r="BC41" s="560">
        <v>10000</v>
      </c>
      <c r="BD41" s="561">
        <v>0.1749</v>
      </c>
      <c r="BE41" s="562">
        <v>10000</v>
      </c>
    </row>
    <row r="42" spans="1:58" ht="15" customHeight="1" x14ac:dyDescent="0.25">
      <c r="A42" s="1"/>
      <c r="B42" s="309" t="s">
        <v>95</v>
      </c>
      <c r="C42" s="310"/>
      <c r="D42" s="310"/>
      <c r="E42" s="310"/>
      <c r="F42" s="310"/>
      <c r="G42" s="310"/>
      <c r="H42" s="310"/>
      <c r="I42" s="311"/>
      <c r="J42" s="315">
        <v>3</v>
      </c>
      <c r="K42" s="316"/>
      <c r="L42" s="316"/>
      <c r="M42" s="316"/>
      <c r="N42" s="316"/>
      <c r="O42" s="316"/>
      <c r="P42" s="317"/>
      <c r="R42" s="430" t="s">
        <v>168</v>
      </c>
      <c r="S42" s="296"/>
      <c r="T42" s="296"/>
      <c r="U42" s="296"/>
      <c r="V42" s="296"/>
      <c r="W42" s="297"/>
      <c r="X42" s="300">
        <v>500000</v>
      </c>
      <c r="Y42" s="67"/>
      <c r="Z42" s="67"/>
      <c r="AA42" s="67"/>
      <c r="AB42" s="67"/>
      <c r="AC42" s="301"/>
      <c r="AD42" s="331" t="s">
        <v>105</v>
      </c>
      <c r="AE42" s="331"/>
      <c r="AF42" s="331"/>
      <c r="AG42" s="331"/>
      <c r="AH42" s="331"/>
      <c r="AI42" s="332"/>
      <c r="AJ42" s="493">
        <v>0.1749</v>
      </c>
      <c r="AK42" s="494"/>
      <c r="AL42" s="494"/>
      <c r="AM42" s="494"/>
      <c r="AN42" s="494"/>
      <c r="AO42" s="495"/>
      <c r="AP42" s="265" t="s">
        <v>101</v>
      </c>
      <c r="AQ42" s="521"/>
      <c r="AR42" s="521"/>
      <c r="AS42" s="521"/>
      <c r="AT42" s="521"/>
      <c r="AU42" s="522"/>
      <c r="AV42" s="470">
        <f>IFERROR((AS43*X46),0)</f>
        <v>14700</v>
      </c>
      <c r="AW42" s="471"/>
      <c r="AX42" s="471"/>
      <c r="AY42" s="471"/>
      <c r="AZ42" s="471"/>
      <c r="BA42" s="472"/>
      <c r="BC42" s="56">
        <v>0.05</v>
      </c>
      <c r="BD42" s="559">
        <v>0.16489999999999999</v>
      </c>
      <c r="BE42" s="55">
        <v>20000</v>
      </c>
      <c r="BF42" s="59"/>
    </row>
    <row r="43" spans="1:58" x14ac:dyDescent="0.25">
      <c r="A43" s="1"/>
      <c r="B43" s="312"/>
      <c r="C43" s="313"/>
      <c r="D43" s="313"/>
      <c r="E43" s="313"/>
      <c r="F43" s="313"/>
      <c r="G43" s="313"/>
      <c r="H43" s="313"/>
      <c r="I43" s="314"/>
      <c r="J43" s="318"/>
      <c r="K43" s="319"/>
      <c r="L43" s="319"/>
      <c r="M43" s="319"/>
      <c r="N43" s="319"/>
      <c r="O43" s="319"/>
      <c r="P43" s="320"/>
      <c r="R43" s="483"/>
      <c r="S43" s="333"/>
      <c r="T43" s="333"/>
      <c r="U43" s="333"/>
      <c r="V43" s="333"/>
      <c r="W43" s="334"/>
      <c r="X43" s="302"/>
      <c r="Y43" s="303"/>
      <c r="Z43" s="303"/>
      <c r="AA43" s="303"/>
      <c r="AB43" s="303"/>
      <c r="AC43" s="304"/>
      <c r="AD43" s="333"/>
      <c r="AE43" s="333"/>
      <c r="AF43" s="333"/>
      <c r="AG43" s="333"/>
      <c r="AH43" s="333"/>
      <c r="AI43" s="334"/>
      <c r="AJ43" s="496"/>
      <c r="AK43" s="497"/>
      <c r="AL43" s="497"/>
      <c r="AM43" s="497"/>
      <c r="AN43" s="497"/>
      <c r="AO43" s="498"/>
      <c r="AP43" s="523" t="s">
        <v>104</v>
      </c>
      <c r="AQ43" s="523"/>
      <c r="AR43" s="523"/>
      <c r="AS43" s="524">
        <v>0.03</v>
      </c>
      <c r="AT43" s="525"/>
      <c r="AU43" s="526"/>
      <c r="AV43" s="473"/>
      <c r="AW43" s="474"/>
      <c r="AX43" s="474"/>
      <c r="AY43" s="474"/>
      <c r="AZ43" s="474"/>
      <c r="BA43" s="475"/>
      <c r="BC43" s="56">
        <v>0.1</v>
      </c>
      <c r="BD43" s="559">
        <v>0.15490000000000001</v>
      </c>
      <c r="BE43" s="55">
        <v>30000</v>
      </c>
      <c r="BF43" s="59"/>
    </row>
    <row r="44" spans="1:58" ht="15" customHeight="1" x14ac:dyDescent="0.25">
      <c r="A44" s="1"/>
      <c r="B44" s="321" t="s">
        <v>96</v>
      </c>
      <c r="C44" s="322"/>
      <c r="D44" s="322"/>
      <c r="E44" s="322"/>
      <c r="F44" s="322"/>
      <c r="G44" s="322"/>
      <c r="H44" s="322"/>
      <c r="I44" s="322"/>
      <c r="J44" s="325">
        <f>SUM(J40:P43)</f>
        <v>5</v>
      </c>
      <c r="K44" s="326"/>
      <c r="L44" s="326"/>
      <c r="M44" s="326"/>
      <c r="N44" s="326"/>
      <c r="O44" s="326"/>
      <c r="P44" s="327"/>
      <c r="R44" s="430" t="s">
        <v>148</v>
      </c>
      <c r="S44" s="296"/>
      <c r="T44" s="296"/>
      <c r="U44" s="296"/>
      <c r="V44" s="296"/>
      <c r="W44" s="297"/>
      <c r="X44" s="305">
        <v>10000</v>
      </c>
      <c r="Y44" s="306"/>
      <c r="Z44" s="306"/>
      <c r="AA44" s="306"/>
      <c r="AB44" s="306"/>
      <c r="AC44" s="307"/>
      <c r="AD44" s="296" t="s">
        <v>153</v>
      </c>
      <c r="AE44" s="296"/>
      <c r="AF44" s="296"/>
      <c r="AG44" s="296"/>
      <c r="AH44" s="296"/>
      <c r="AI44" s="297"/>
      <c r="AJ44" s="499">
        <f>IFERROR((AJ42*(X46+AV42)/365*31),0)</f>
        <v>7497.0765205479456</v>
      </c>
      <c r="AK44" s="500"/>
      <c r="AL44" s="500"/>
      <c r="AM44" s="500"/>
      <c r="AN44" s="500"/>
      <c r="AO44" s="501"/>
      <c r="AP44" s="430" t="s">
        <v>155</v>
      </c>
      <c r="AQ44" s="296"/>
      <c r="AR44" s="296"/>
      <c r="AS44" s="296"/>
      <c r="AT44" s="296"/>
      <c r="AU44" s="297"/>
      <c r="AV44" s="499">
        <f>IFERROR((AJ44*J44),0)</f>
        <v>37485.38260273973</v>
      </c>
      <c r="AW44" s="500"/>
      <c r="AX44" s="500"/>
      <c r="AY44" s="500"/>
      <c r="AZ44" s="500"/>
      <c r="BA44" s="501"/>
      <c r="BC44" s="56">
        <v>0.15</v>
      </c>
      <c r="BD44" s="559">
        <v>0.13489999999999999</v>
      </c>
      <c r="BE44" s="55">
        <v>45000</v>
      </c>
      <c r="BF44" s="59"/>
    </row>
    <row r="45" spans="1:58" ht="15.75" thickBot="1" x14ac:dyDescent="0.3">
      <c r="A45" s="1"/>
      <c r="B45" s="323"/>
      <c r="C45" s="324"/>
      <c r="D45" s="324"/>
      <c r="E45" s="324"/>
      <c r="F45" s="324"/>
      <c r="G45" s="324"/>
      <c r="H45" s="324"/>
      <c r="I45" s="324"/>
      <c r="J45" s="328"/>
      <c r="K45" s="329"/>
      <c r="L45" s="329"/>
      <c r="M45" s="329"/>
      <c r="N45" s="329"/>
      <c r="O45" s="329"/>
      <c r="P45" s="330"/>
      <c r="R45" s="483"/>
      <c r="S45" s="333"/>
      <c r="T45" s="333"/>
      <c r="U45" s="333"/>
      <c r="V45" s="333"/>
      <c r="W45" s="334"/>
      <c r="X45" s="302"/>
      <c r="Y45" s="303"/>
      <c r="Z45" s="303"/>
      <c r="AA45" s="303"/>
      <c r="AB45" s="303"/>
      <c r="AC45" s="304"/>
      <c r="AD45" s="333"/>
      <c r="AE45" s="333"/>
      <c r="AF45" s="333"/>
      <c r="AG45" s="333"/>
      <c r="AH45" s="333"/>
      <c r="AI45" s="334"/>
      <c r="AJ45" s="473"/>
      <c r="AK45" s="474"/>
      <c r="AL45" s="474"/>
      <c r="AM45" s="474"/>
      <c r="AN45" s="474"/>
      <c r="AO45" s="475"/>
      <c r="AP45" s="431"/>
      <c r="AQ45" s="298"/>
      <c r="AR45" s="298"/>
      <c r="AS45" s="298"/>
      <c r="AT45" s="298"/>
      <c r="AU45" s="299"/>
      <c r="AV45" s="502"/>
      <c r="AW45" s="503"/>
      <c r="AX45" s="503"/>
      <c r="AY45" s="503"/>
      <c r="AZ45" s="503"/>
      <c r="BA45" s="504"/>
      <c r="BC45" s="56">
        <v>0.2</v>
      </c>
      <c r="BD45" s="559">
        <v>0.10489999999999999</v>
      </c>
      <c r="BE45" s="55">
        <v>60000</v>
      </c>
      <c r="BF45" s="60"/>
    </row>
    <row r="46" spans="1:58" ht="14.45" customHeight="1" x14ac:dyDescent="0.25">
      <c r="A46" s="1"/>
      <c r="B46" s="272" t="s">
        <v>97</v>
      </c>
      <c r="C46" s="273"/>
      <c r="D46" s="273"/>
      <c r="E46" s="273"/>
      <c r="F46" s="273"/>
      <c r="G46" s="273"/>
      <c r="H46" s="273"/>
      <c r="I46" s="273"/>
      <c r="J46" s="276">
        <v>50000</v>
      </c>
      <c r="K46" s="277"/>
      <c r="L46" s="277"/>
      <c r="M46" s="277"/>
      <c r="N46" s="277"/>
      <c r="O46" s="277"/>
      <c r="P46" s="278"/>
      <c r="R46" s="430" t="s">
        <v>152</v>
      </c>
      <c r="S46" s="296"/>
      <c r="T46" s="296"/>
      <c r="U46" s="296"/>
      <c r="V46" s="296"/>
      <c r="W46" s="297"/>
      <c r="X46" s="547">
        <f>X42-X44</f>
        <v>490000</v>
      </c>
      <c r="Y46" s="306"/>
      <c r="Z46" s="306"/>
      <c r="AA46" s="306"/>
      <c r="AB46" s="306"/>
      <c r="AC46" s="307"/>
      <c r="AD46" s="296" t="s">
        <v>154</v>
      </c>
      <c r="AE46" s="296"/>
      <c r="AF46" s="296"/>
      <c r="AG46" s="296"/>
      <c r="AH46" s="296"/>
      <c r="AI46" s="297"/>
      <c r="AJ46" s="499">
        <f>IFERROR((AJ42*(X46+AV42)/365),0)</f>
        <v>241.84117808219179</v>
      </c>
      <c r="AK46" s="500"/>
      <c r="AL46" s="500"/>
      <c r="AM46" s="500"/>
      <c r="AN46" s="500"/>
      <c r="AO46" s="501"/>
      <c r="AP46" s="509" t="s">
        <v>24</v>
      </c>
      <c r="AQ46" s="510"/>
      <c r="AR46" s="510"/>
      <c r="AS46" s="510"/>
      <c r="AT46" s="510"/>
      <c r="AU46" s="511"/>
      <c r="AV46" s="515">
        <f>IFERROR(((AJ44*J44)+AV42),0)</f>
        <v>52185.38260273973</v>
      </c>
      <c r="AW46" s="516"/>
      <c r="AX46" s="516"/>
      <c r="AY46" s="516"/>
      <c r="AZ46" s="516"/>
      <c r="BA46" s="517"/>
      <c r="BC46" s="56">
        <v>0.25</v>
      </c>
      <c r="BD46" s="559">
        <v>8.9899999999999994E-2</v>
      </c>
      <c r="BE46" s="55">
        <v>75000</v>
      </c>
    </row>
    <row r="47" spans="1:58" ht="15.75" customHeight="1" thickBot="1" x14ac:dyDescent="0.3">
      <c r="A47" s="1"/>
      <c r="B47" s="274"/>
      <c r="C47" s="275"/>
      <c r="D47" s="275"/>
      <c r="E47" s="275"/>
      <c r="F47" s="275"/>
      <c r="G47" s="275"/>
      <c r="H47" s="275"/>
      <c r="I47" s="275"/>
      <c r="J47" s="279"/>
      <c r="K47" s="280"/>
      <c r="L47" s="280"/>
      <c r="M47" s="280"/>
      <c r="N47" s="280"/>
      <c r="O47" s="280"/>
      <c r="P47" s="281"/>
      <c r="R47" s="431"/>
      <c r="S47" s="298"/>
      <c r="T47" s="298"/>
      <c r="U47" s="298"/>
      <c r="V47" s="298"/>
      <c r="W47" s="299"/>
      <c r="X47" s="308"/>
      <c r="Y47" s="186"/>
      <c r="Z47" s="186"/>
      <c r="AA47" s="186"/>
      <c r="AB47" s="186"/>
      <c r="AC47" s="187"/>
      <c r="AD47" s="298"/>
      <c r="AE47" s="298"/>
      <c r="AF47" s="298"/>
      <c r="AG47" s="298"/>
      <c r="AH47" s="298"/>
      <c r="AI47" s="299"/>
      <c r="AJ47" s="502"/>
      <c r="AK47" s="503"/>
      <c r="AL47" s="503"/>
      <c r="AM47" s="503"/>
      <c r="AN47" s="503"/>
      <c r="AO47" s="504"/>
      <c r="AP47" s="512"/>
      <c r="AQ47" s="513"/>
      <c r="AR47" s="513"/>
      <c r="AS47" s="513"/>
      <c r="AT47" s="513"/>
      <c r="AU47" s="514"/>
      <c r="AV47" s="518"/>
      <c r="AW47" s="519"/>
      <c r="AX47" s="519"/>
      <c r="AY47" s="519"/>
      <c r="AZ47" s="519"/>
      <c r="BA47" s="520"/>
      <c r="BC47" s="57">
        <v>0.3</v>
      </c>
      <c r="BD47" s="563">
        <v>7.9899999999999999E-2</v>
      </c>
      <c r="BE47" s="58">
        <v>90000</v>
      </c>
    </row>
    <row r="48" spans="1:58"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54"/>
      <c r="AN48" s="1"/>
      <c r="AO48" s="1"/>
      <c r="AP48" s="53"/>
      <c r="AQ48" s="1"/>
      <c r="AR48" s="1"/>
      <c r="AS48" s="1"/>
      <c r="AT48" s="1"/>
      <c r="AU48" s="1"/>
      <c r="AV48" s="1"/>
      <c r="AW48" s="1"/>
      <c r="AX48" s="1"/>
      <c r="AY48" s="1"/>
      <c r="AZ48" s="1"/>
      <c r="BA48" s="1"/>
      <c r="BB48" s="61"/>
      <c r="BC48" s="61"/>
      <c r="BE48" s="61"/>
    </row>
    <row r="49" spans="1:64" ht="15.75" thickBo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row>
    <row r="50" spans="1:64" ht="15" customHeight="1" x14ac:dyDescent="0.25">
      <c r="A50" s="1"/>
      <c r="B50" s="71" t="s">
        <v>19</v>
      </c>
      <c r="C50" s="344"/>
      <c r="D50" s="182" t="s">
        <v>20</v>
      </c>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2"/>
      <c r="AI50" s="1"/>
      <c r="AJ50" s="282" t="s">
        <v>117</v>
      </c>
      <c r="AK50" s="283"/>
      <c r="AL50" s="349" t="s">
        <v>120</v>
      </c>
      <c r="AM50" s="67"/>
      <c r="AN50" s="67"/>
      <c r="AO50" s="67"/>
      <c r="AP50" s="67"/>
      <c r="AQ50" s="67"/>
      <c r="AR50" s="67"/>
      <c r="AS50" s="67"/>
      <c r="AT50" s="67"/>
      <c r="AU50" s="67"/>
      <c r="AV50" s="67"/>
      <c r="AW50" s="67"/>
      <c r="AX50" s="67"/>
      <c r="AY50" s="67"/>
      <c r="AZ50" s="67"/>
      <c r="BA50" s="67"/>
    </row>
    <row r="51" spans="1:64" ht="15.75" customHeight="1" thickBot="1" x14ac:dyDescent="0.3">
      <c r="A51" s="1"/>
      <c r="B51" s="358"/>
      <c r="C51" s="359"/>
      <c r="D51" s="293"/>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5"/>
      <c r="AI51" s="1"/>
      <c r="AJ51" s="284"/>
      <c r="AK51" s="285"/>
      <c r="AL51" s="350"/>
      <c r="AM51" s="67"/>
      <c r="AN51" s="67"/>
      <c r="AO51" s="67"/>
      <c r="AP51" s="67"/>
      <c r="AQ51" s="67"/>
      <c r="AR51" s="67"/>
      <c r="AS51" s="67"/>
      <c r="AT51" s="67"/>
      <c r="AU51" s="67"/>
      <c r="AV51" s="67"/>
      <c r="AW51" s="67"/>
      <c r="AX51" s="67"/>
      <c r="AY51" s="67"/>
      <c r="AZ51" s="67"/>
      <c r="BA51" s="67"/>
      <c r="BB51" s="62"/>
      <c r="BC51" s="61"/>
    </row>
    <row r="52" spans="1:64" ht="14.45" customHeight="1" x14ac:dyDescent="0.25">
      <c r="A52" s="1"/>
      <c r="B52" s="343" t="s">
        <v>73</v>
      </c>
      <c r="C52" s="344"/>
      <c r="D52" s="344"/>
      <c r="E52" s="344"/>
      <c r="F52" s="344"/>
      <c r="G52" s="344"/>
      <c r="H52" s="345"/>
      <c r="I52" s="369">
        <f>J35</f>
        <v>2220</v>
      </c>
      <c r="J52" s="370"/>
      <c r="K52" s="370"/>
      <c r="L52" s="370"/>
      <c r="M52" s="371"/>
      <c r="N52" s="17"/>
      <c r="O52" s="15"/>
      <c r="P52" s="15"/>
      <c r="Q52" s="15"/>
      <c r="R52" s="15"/>
      <c r="S52" s="15"/>
      <c r="T52" s="15"/>
      <c r="U52" s="15"/>
      <c r="V52" s="15"/>
      <c r="W52" s="15"/>
      <c r="X52" s="15"/>
      <c r="Y52" s="15"/>
      <c r="Z52" s="15"/>
      <c r="AA52" s="15"/>
      <c r="AB52" s="15"/>
      <c r="AC52" s="15"/>
      <c r="AD52" s="15"/>
      <c r="AE52" s="15"/>
      <c r="AF52" s="15"/>
      <c r="AG52" s="15"/>
      <c r="AH52" s="20"/>
      <c r="AI52" s="1"/>
      <c r="AJ52" s="362" t="s">
        <v>4</v>
      </c>
      <c r="AK52" s="363"/>
      <c r="AL52" s="363"/>
      <c r="AM52" s="363"/>
      <c r="AN52" s="363"/>
      <c r="AO52" s="363"/>
      <c r="AP52" s="363"/>
      <c r="AQ52" s="364"/>
      <c r="AR52" s="534">
        <f>IFERROR((X40-X42-I62),0)</f>
        <v>65569.61739726027</v>
      </c>
      <c r="AS52" s="433"/>
      <c r="AT52" s="433"/>
      <c r="AU52" s="433"/>
      <c r="AV52" s="433"/>
      <c r="AW52" s="433"/>
      <c r="AX52" s="433"/>
      <c r="AY52" s="433"/>
      <c r="AZ52" s="433"/>
      <c r="BA52" s="434"/>
      <c r="BB52" s="62"/>
      <c r="BC52" s="61"/>
    </row>
    <row r="53" spans="1:64" ht="15.75" thickBot="1" x14ac:dyDescent="0.3">
      <c r="A53" s="1"/>
      <c r="B53" s="284"/>
      <c r="C53" s="346"/>
      <c r="D53" s="346"/>
      <c r="E53" s="346"/>
      <c r="F53" s="346"/>
      <c r="G53" s="346"/>
      <c r="H53" s="347"/>
      <c r="I53" s="342"/>
      <c r="J53" s="340"/>
      <c r="K53" s="340"/>
      <c r="L53" s="340"/>
      <c r="M53" s="341"/>
      <c r="N53" s="18"/>
      <c r="O53" s="1"/>
      <c r="P53" s="1"/>
      <c r="Q53" s="1"/>
      <c r="R53" s="1"/>
      <c r="S53" s="1"/>
      <c r="T53" s="1"/>
      <c r="U53" s="1"/>
      <c r="V53" s="1"/>
      <c r="W53" s="1"/>
      <c r="X53" s="1"/>
      <c r="Y53" s="1"/>
      <c r="Z53" s="1"/>
      <c r="AA53" s="1"/>
      <c r="AB53" s="1"/>
      <c r="AC53" s="1"/>
      <c r="AD53" s="1"/>
      <c r="AE53" s="1"/>
      <c r="AF53" s="1"/>
      <c r="AG53" s="1"/>
      <c r="AH53" s="21"/>
      <c r="AI53" s="1"/>
      <c r="AJ53" s="548"/>
      <c r="AK53" s="549"/>
      <c r="AL53" s="549"/>
      <c r="AM53" s="549"/>
      <c r="AN53" s="549"/>
      <c r="AO53" s="549"/>
      <c r="AP53" s="549"/>
      <c r="AQ53" s="550"/>
      <c r="AR53" s="435"/>
      <c r="AS53" s="436"/>
      <c r="AT53" s="436"/>
      <c r="AU53" s="436"/>
      <c r="AV53" s="436"/>
      <c r="AW53" s="436"/>
      <c r="AX53" s="436"/>
      <c r="AY53" s="436"/>
      <c r="AZ53" s="436"/>
      <c r="BA53" s="437"/>
    </row>
    <row r="54" spans="1:64" ht="14.45" customHeight="1" x14ac:dyDescent="0.25">
      <c r="A54" s="1"/>
      <c r="B54" s="348" t="s">
        <v>23</v>
      </c>
      <c r="C54" s="346"/>
      <c r="D54" s="346"/>
      <c r="E54" s="346"/>
      <c r="F54" s="346"/>
      <c r="G54" s="346"/>
      <c r="H54" s="347"/>
      <c r="I54" s="339">
        <f>AT35</f>
        <v>2475</v>
      </c>
      <c r="J54" s="340"/>
      <c r="K54" s="340"/>
      <c r="L54" s="340"/>
      <c r="M54" s="341"/>
      <c r="N54" s="18"/>
      <c r="O54" s="1"/>
      <c r="P54" s="1"/>
      <c r="Q54" s="1"/>
      <c r="R54" s="1"/>
      <c r="S54" s="1"/>
      <c r="T54" s="1"/>
      <c r="U54" s="1"/>
      <c r="V54" s="1"/>
      <c r="W54" s="1"/>
      <c r="X54" s="1"/>
      <c r="Y54" s="1"/>
      <c r="Z54" s="1"/>
      <c r="AA54" s="1"/>
      <c r="AB54" s="1"/>
      <c r="AC54" s="1"/>
      <c r="AD54" s="1"/>
      <c r="AE54" s="1"/>
      <c r="AF54" s="1"/>
      <c r="AG54" s="1"/>
      <c r="AH54" s="21"/>
      <c r="AI54" s="1"/>
      <c r="AJ54" s="249" t="s">
        <v>30</v>
      </c>
      <c r="AK54" s="265"/>
      <c r="AL54" s="265"/>
      <c r="AM54" s="265"/>
      <c r="AN54" s="265"/>
      <c r="AO54" s="265"/>
      <c r="AP54" s="265"/>
      <c r="AQ54" s="265"/>
      <c r="AR54" s="365">
        <f>IFERROR((J35+AT35+AV44+J46+X44),0)</f>
        <v>102180.38260273973</v>
      </c>
      <c r="AS54" s="366"/>
      <c r="AT54" s="366"/>
      <c r="AU54" s="366"/>
      <c r="AV54" s="366"/>
      <c r="AW54" s="366"/>
      <c r="AX54" s="366"/>
      <c r="AY54" s="116"/>
      <c r="AZ54" s="116"/>
      <c r="BA54" s="367"/>
    </row>
    <row r="55" spans="1:64" ht="14.45" customHeight="1" x14ac:dyDescent="0.25">
      <c r="A55" s="1"/>
      <c r="B55" s="284"/>
      <c r="C55" s="346"/>
      <c r="D55" s="346"/>
      <c r="E55" s="346"/>
      <c r="F55" s="346"/>
      <c r="G55" s="346"/>
      <c r="H55" s="347"/>
      <c r="I55" s="342"/>
      <c r="J55" s="340"/>
      <c r="K55" s="340"/>
      <c r="L55" s="340"/>
      <c r="M55" s="341"/>
      <c r="N55" s="18"/>
      <c r="O55" s="1"/>
      <c r="P55" s="1"/>
      <c r="Q55" s="1"/>
      <c r="R55" s="1"/>
      <c r="S55" s="1"/>
      <c r="T55" s="1"/>
      <c r="U55" s="1"/>
      <c r="V55" s="1"/>
      <c r="W55" s="1"/>
      <c r="X55" s="1"/>
      <c r="Y55" s="1"/>
      <c r="Z55" s="1"/>
      <c r="AA55" s="1"/>
      <c r="AB55" s="1"/>
      <c r="AC55" s="1"/>
      <c r="AD55" s="1"/>
      <c r="AE55" s="1"/>
      <c r="AF55" s="1"/>
      <c r="AG55" s="1"/>
      <c r="AH55" s="21"/>
      <c r="AI55" s="1"/>
      <c r="AJ55" s="249"/>
      <c r="AK55" s="265"/>
      <c r="AL55" s="265"/>
      <c r="AM55" s="265"/>
      <c r="AN55" s="265"/>
      <c r="AO55" s="265"/>
      <c r="AP55" s="265"/>
      <c r="AQ55" s="265"/>
      <c r="AR55" s="368"/>
      <c r="AS55" s="366"/>
      <c r="AT55" s="366"/>
      <c r="AU55" s="366"/>
      <c r="AV55" s="366"/>
      <c r="AW55" s="366"/>
      <c r="AX55" s="366"/>
      <c r="AY55" s="116"/>
      <c r="AZ55" s="116"/>
      <c r="BA55" s="367"/>
    </row>
    <row r="56" spans="1:64" ht="14.45" customHeight="1" x14ac:dyDescent="0.25">
      <c r="A56" s="1"/>
      <c r="B56" s="348" t="s">
        <v>24</v>
      </c>
      <c r="C56" s="346"/>
      <c r="D56" s="346"/>
      <c r="E56" s="346"/>
      <c r="F56" s="346"/>
      <c r="G56" s="346"/>
      <c r="H56" s="347"/>
      <c r="I56" s="339">
        <f>AV46</f>
        <v>52185.38260273973</v>
      </c>
      <c r="J56" s="340"/>
      <c r="K56" s="340"/>
      <c r="L56" s="340"/>
      <c r="M56" s="341"/>
      <c r="N56" s="18"/>
      <c r="O56" s="1"/>
      <c r="P56" s="1"/>
      <c r="Q56" s="1"/>
      <c r="R56" s="1"/>
      <c r="S56" s="1"/>
      <c r="T56" s="1"/>
      <c r="U56" s="1"/>
      <c r="V56" s="1"/>
      <c r="W56" s="1"/>
      <c r="X56" s="1"/>
      <c r="Y56" s="1"/>
      <c r="Z56" s="1"/>
      <c r="AA56" s="1"/>
      <c r="AB56" s="1"/>
      <c r="AC56" s="1"/>
      <c r="AD56" s="1"/>
      <c r="AE56" s="1"/>
      <c r="AF56" s="1"/>
      <c r="AG56" s="1"/>
      <c r="AH56" s="21"/>
      <c r="AI56" s="1"/>
      <c r="AJ56" s="249" t="s">
        <v>32</v>
      </c>
      <c r="AK56" s="265"/>
      <c r="AL56" s="265"/>
      <c r="AM56" s="265"/>
      <c r="AN56" s="265"/>
      <c r="AO56" s="265"/>
      <c r="AP56" s="265"/>
      <c r="AQ56" s="265"/>
      <c r="AR56" s="372">
        <f>IFERROR((AR52/(AR54)),0)</f>
        <v>0.64170455939849036</v>
      </c>
      <c r="AS56" s="373"/>
      <c r="AT56" s="373"/>
      <c r="AU56" s="373"/>
      <c r="AV56" s="373"/>
      <c r="AW56" s="373"/>
      <c r="AX56" s="373"/>
      <c r="AY56" s="374"/>
      <c r="AZ56" s="374"/>
      <c r="BA56" s="375"/>
    </row>
    <row r="57" spans="1:64" ht="15" customHeight="1" x14ac:dyDescent="0.25">
      <c r="A57" s="1"/>
      <c r="B57" s="284"/>
      <c r="C57" s="346"/>
      <c r="D57" s="346"/>
      <c r="E57" s="346"/>
      <c r="F57" s="346"/>
      <c r="G57" s="346"/>
      <c r="H57" s="347"/>
      <c r="I57" s="342"/>
      <c r="J57" s="340"/>
      <c r="K57" s="340"/>
      <c r="L57" s="340"/>
      <c r="M57" s="341"/>
      <c r="N57" s="18"/>
      <c r="O57" s="1"/>
      <c r="P57" s="1"/>
      <c r="Q57" s="1"/>
      <c r="R57" s="1"/>
      <c r="S57" s="1"/>
      <c r="T57" s="1"/>
      <c r="U57" s="1"/>
      <c r="V57" s="1"/>
      <c r="W57" s="1"/>
      <c r="X57" s="1"/>
      <c r="Y57" s="1"/>
      <c r="Z57" s="1"/>
      <c r="AA57" s="1"/>
      <c r="AB57" s="1"/>
      <c r="AC57" s="1"/>
      <c r="AD57" s="1"/>
      <c r="AE57" s="1"/>
      <c r="AF57" s="1"/>
      <c r="AG57" s="1"/>
      <c r="AH57" s="21"/>
      <c r="AI57" s="1"/>
      <c r="AJ57" s="249"/>
      <c r="AK57" s="265"/>
      <c r="AL57" s="265"/>
      <c r="AM57" s="265"/>
      <c r="AN57" s="265"/>
      <c r="AO57" s="265"/>
      <c r="AP57" s="265"/>
      <c r="AQ57" s="265"/>
      <c r="AR57" s="376"/>
      <c r="AS57" s="377"/>
      <c r="AT57" s="377"/>
      <c r="AU57" s="377"/>
      <c r="AV57" s="377"/>
      <c r="AW57" s="377"/>
      <c r="AX57" s="377"/>
      <c r="AY57" s="378"/>
      <c r="AZ57" s="378"/>
      <c r="BA57" s="379"/>
      <c r="BG57" s="63"/>
      <c r="BH57" s="63"/>
      <c r="BI57" s="4"/>
      <c r="BJ57" s="4"/>
      <c r="BK57" s="4"/>
      <c r="BL57" s="4"/>
    </row>
    <row r="58" spans="1:64" ht="14.45" customHeight="1" x14ac:dyDescent="0.25">
      <c r="A58" s="1"/>
      <c r="B58" s="348" t="s">
        <v>74</v>
      </c>
      <c r="C58" s="346"/>
      <c r="D58" s="346"/>
      <c r="E58" s="346"/>
      <c r="F58" s="346"/>
      <c r="G58" s="346"/>
      <c r="H58" s="347"/>
      <c r="I58" s="339">
        <f>Z35</f>
        <v>27550</v>
      </c>
      <c r="J58" s="340"/>
      <c r="K58" s="340"/>
      <c r="L58" s="340"/>
      <c r="M58" s="341"/>
      <c r="N58" s="18"/>
      <c r="O58" s="1"/>
      <c r="P58" s="1"/>
      <c r="Q58" s="1"/>
      <c r="R58" s="1"/>
      <c r="S58" s="1"/>
      <c r="T58" s="1"/>
      <c r="U58" s="1"/>
      <c r="V58" s="1"/>
      <c r="W58" s="1"/>
      <c r="X58" s="1"/>
      <c r="Y58" s="1"/>
      <c r="Z58" s="1"/>
      <c r="AA58" s="1"/>
      <c r="AB58" s="1"/>
      <c r="AC58" s="1"/>
      <c r="AD58" s="1"/>
      <c r="AE58" s="1"/>
      <c r="AF58" s="1"/>
      <c r="AG58" s="1"/>
      <c r="AH58" s="21"/>
      <c r="AI58" s="1"/>
      <c r="AJ58" s="407" t="s">
        <v>108</v>
      </c>
      <c r="AK58" s="408"/>
      <c r="AL58" s="408"/>
      <c r="AM58" s="408"/>
      <c r="AN58" s="408"/>
      <c r="AO58" s="408"/>
      <c r="AP58" s="408"/>
      <c r="AQ58" s="408"/>
      <c r="AR58" s="372">
        <f>IFERROR(((AR52)/(AR54)/J44)*12,0)</f>
        <v>1.5400909425563767</v>
      </c>
      <c r="AS58" s="373"/>
      <c r="AT58" s="373"/>
      <c r="AU58" s="373"/>
      <c r="AV58" s="373"/>
      <c r="AW58" s="373"/>
      <c r="AX58" s="373"/>
      <c r="AY58" s="374"/>
      <c r="AZ58" s="374"/>
      <c r="BA58" s="375"/>
    </row>
    <row r="59" spans="1:64" ht="14.45" customHeight="1" x14ac:dyDescent="0.25">
      <c r="A59" s="1"/>
      <c r="B59" s="284"/>
      <c r="C59" s="346"/>
      <c r="D59" s="346"/>
      <c r="E59" s="346"/>
      <c r="F59" s="346"/>
      <c r="G59" s="346"/>
      <c r="H59" s="347"/>
      <c r="I59" s="342"/>
      <c r="J59" s="340"/>
      <c r="K59" s="340"/>
      <c r="L59" s="340"/>
      <c r="M59" s="341"/>
      <c r="N59" s="18"/>
      <c r="O59" s="1"/>
      <c r="P59" s="1"/>
      <c r="Q59" s="1"/>
      <c r="R59" s="1"/>
      <c r="S59" s="1"/>
      <c r="T59" s="1"/>
      <c r="U59" s="1"/>
      <c r="V59" s="1"/>
      <c r="W59" s="1"/>
      <c r="X59" s="1"/>
      <c r="Y59" s="1"/>
      <c r="Z59" s="1"/>
      <c r="AA59" s="1"/>
      <c r="AB59" s="1"/>
      <c r="AC59" s="1"/>
      <c r="AD59" s="1"/>
      <c r="AE59" s="1"/>
      <c r="AF59" s="1"/>
      <c r="AG59" s="1"/>
      <c r="AH59" s="21"/>
      <c r="AI59" s="1"/>
      <c r="AJ59" s="407"/>
      <c r="AK59" s="408"/>
      <c r="AL59" s="408"/>
      <c r="AM59" s="408"/>
      <c r="AN59" s="408"/>
      <c r="AO59" s="408"/>
      <c r="AP59" s="408"/>
      <c r="AQ59" s="408"/>
      <c r="AR59" s="368"/>
      <c r="AS59" s="366"/>
      <c r="AT59" s="366"/>
      <c r="AU59" s="366"/>
      <c r="AV59" s="366"/>
      <c r="AW59" s="366"/>
      <c r="AX59" s="366"/>
      <c r="AY59" s="116"/>
      <c r="AZ59" s="116"/>
      <c r="BA59" s="367"/>
    </row>
    <row r="60" spans="1:64" ht="14.45" customHeight="1" x14ac:dyDescent="0.25">
      <c r="A60" s="1"/>
      <c r="B60" s="348" t="s">
        <v>25</v>
      </c>
      <c r="C60" s="346"/>
      <c r="D60" s="346"/>
      <c r="E60" s="346"/>
      <c r="F60" s="346"/>
      <c r="G60" s="346"/>
      <c r="H60" s="347"/>
      <c r="I60" s="339">
        <f>J46</f>
        <v>50000</v>
      </c>
      <c r="J60" s="340"/>
      <c r="K60" s="340"/>
      <c r="L60" s="340"/>
      <c r="M60" s="341"/>
      <c r="N60" s="18"/>
      <c r="O60" s="1"/>
      <c r="P60" s="1"/>
      <c r="Q60" s="1"/>
      <c r="R60" s="1"/>
      <c r="S60" s="1"/>
      <c r="T60" s="1"/>
      <c r="U60" s="1"/>
      <c r="V60" s="1"/>
      <c r="W60" s="1"/>
      <c r="X60" s="1"/>
      <c r="Y60" s="1"/>
      <c r="Z60" s="1"/>
      <c r="AA60" s="1"/>
      <c r="AB60" s="1"/>
      <c r="AC60" s="1"/>
      <c r="AD60" s="1"/>
      <c r="AE60" s="1"/>
      <c r="AF60" s="1"/>
      <c r="AG60" s="1"/>
      <c r="AH60" s="21"/>
      <c r="AI60" s="1"/>
      <c r="AJ60" s="407" t="s">
        <v>109</v>
      </c>
      <c r="AK60" s="408"/>
      <c r="AL60" s="408"/>
      <c r="AM60" s="408"/>
      <c r="AN60" s="408"/>
      <c r="AO60" s="408"/>
      <c r="AP60" s="408"/>
      <c r="AQ60" s="408"/>
      <c r="AR60" s="372">
        <f>IFERROR((I62/X40),0)</f>
        <v>0.19204340371819961</v>
      </c>
      <c r="AS60" s="373"/>
      <c r="AT60" s="373"/>
      <c r="AU60" s="373"/>
      <c r="AV60" s="373"/>
      <c r="AW60" s="373"/>
      <c r="AX60" s="373"/>
      <c r="AY60" s="374"/>
      <c r="AZ60" s="374"/>
      <c r="BA60" s="375"/>
    </row>
    <row r="61" spans="1:64" ht="15" customHeight="1" x14ac:dyDescent="0.25">
      <c r="A61" s="1"/>
      <c r="B61" s="360"/>
      <c r="C61" s="197"/>
      <c r="D61" s="197"/>
      <c r="E61" s="197"/>
      <c r="F61" s="197"/>
      <c r="G61" s="197"/>
      <c r="H61" s="361"/>
      <c r="I61" s="342"/>
      <c r="J61" s="340"/>
      <c r="K61" s="340"/>
      <c r="L61" s="340"/>
      <c r="M61" s="341"/>
      <c r="N61" s="18"/>
      <c r="O61" s="1"/>
      <c r="P61" s="1"/>
      <c r="Q61" s="1"/>
      <c r="R61" s="1"/>
      <c r="S61" s="1"/>
      <c r="T61" s="1"/>
      <c r="U61" s="1"/>
      <c r="V61" s="1"/>
      <c r="W61" s="1"/>
      <c r="X61" s="1"/>
      <c r="Y61" s="1"/>
      <c r="Z61" s="1"/>
      <c r="AA61" s="1"/>
      <c r="AB61" s="1"/>
      <c r="AC61" s="1"/>
      <c r="AD61" s="1"/>
      <c r="AE61" s="1"/>
      <c r="AF61" s="1"/>
      <c r="AG61" s="1"/>
      <c r="AH61" s="21"/>
      <c r="AI61" s="1"/>
      <c r="AJ61" s="407"/>
      <c r="AK61" s="408"/>
      <c r="AL61" s="408"/>
      <c r="AM61" s="408"/>
      <c r="AN61" s="408"/>
      <c r="AO61" s="408"/>
      <c r="AP61" s="408"/>
      <c r="AQ61" s="408"/>
      <c r="AR61" s="368"/>
      <c r="AS61" s="366"/>
      <c r="AT61" s="366"/>
      <c r="AU61" s="366"/>
      <c r="AV61" s="366"/>
      <c r="AW61" s="366"/>
      <c r="AX61" s="366"/>
      <c r="AY61" s="116"/>
      <c r="AZ61" s="116"/>
      <c r="BA61" s="367"/>
    </row>
    <row r="62" spans="1:64" ht="14.45" customHeight="1" x14ac:dyDescent="0.25">
      <c r="A62" s="1"/>
      <c r="B62" s="527" t="s">
        <v>26</v>
      </c>
      <c r="C62" s="528"/>
      <c r="D62" s="528"/>
      <c r="E62" s="528"/>
      <c r="F62" s="528"/>
      <c r="G62" s="528"/>
      <c r="H62" s="528"/>
      <c r="I62" s="381">
        <f>SUM(I52:M61)</f>
        <v>134430.38260273973</v>
      </c>
      <c r="J62" s="382"/>
      <c r="K62" s="382"/>
      <c r="L62" s="382"/>
      <c r="M62" s="383"/>
      <c r="N62" s="18"/>
      <c r="O62" s="1"/>
      <c r="P62" s="1"/>
      <c r="Q62" s="1"/>
      <c r="R62" s="1"/>
      <c r="S62" s="1"/>
      <c r="T62" s="1"/>
      <c r="U62" s="1"/>
      <c r="V62" s="1"/>
      <c r="W62" s="1"/>
      <c r="X62" s="1"/>
      <c r="Y62" s="1"/>
      <c r="Z62" s="1"/>
      <c r="AA62" s="1"/>
      <c r="AB62" s="1"/>
      <c r="AC62" s="1"/>
      <c r="AD62" s="1"/>
      <c r="AE62" s="1"/>
      <c r="AF62" s="1"/>
      <c r="AG62" s="1"/>
      <c r="AH62" s="21"/>
      <c r="AI62" s="1"/>
      <c r="AJ62" s="407" t="s">
        <v>157</v>
      </c>
      <c r="AK62" s="408"/>
      <c r="AL62" s="408"/>
      <c r="AM62" s="408"/>
      <c r="AN62" s="408"/>
      <c r="AO62" s="408"/>
      <c r="AP62" s="408"/>
      <c r="AQ62" s="408"/>
      <c r="AR62" s="411">
        <f>IFERROR((AP35+AJ44),0)</f>
        <v>7992.0765205479456</v>
      </c>
      <c r="AS62" s="412"/>
      <c r="AT62" s="412"/>
      <c r="AU62" s="412"/>
      <c r="AV62" s="412"/>
      <c r="AW62" s="412"/>
      <c r="AX62" s="412"/>
      <c r="AY62" s="413"/>
      <c r="AZ62" s="413"/>
      <c r="BA62" s="414"/>
    </row>
    <row r="63" spans="1:64" ht="15" customHeight="1" thickBot="1" x14ac:dyDescent="0.3">
      <c r="A63" s="1"/>
      <c r="B63" s="529"/>
      <c r="C63" s="262"/>
      <c r="D63" s="262"/>
      <c r="E63" s="262"/>
      <c r="F63" s="262"/>
      <c r="G63" s="262"/>
      <c r="H63" s="262"/>
      <c r="I63" s="384"/>
      <c r="J63" s="385"/>
      <c r="K63" s="385"/>
      <c r="L63" s="385"/>
      <c r="M63" s="386"/>
      <c r="N63" s="19"/>
      <c r="O63" s="16"/>
      <c r="P63" s="16"/>
      <c r="Q63" s="16"/>
      <c r="R63" s="16"/>
      <c r="S63" s="16"/>
      <c r="T63" s="16"/>
      <c r="U63" s="16"/>
      <c r="V63" s="16"/>
      <c r="W63" s="16"/>
      <c r="X63" s="16"/>
      <c r="Y63" s="16"/>
      <c r="Z63" s="16"/>
      <c r="AA63" s="16"/>
      <c r="AB63" s="16"/>
      <c r="AC63" s="16"/>
      <c r="AD63" s="16"/>
      <c r="AE63" s="16"/>
      <c r="AF63" s="16"/>
      <c r="AG63" s="16"/>
      <c r="AH63" s="22"/>
      <c r="AI63" s="1"/>
      <c r="AJ63" s="409"/>
      <c r="AK63" s="410"/>
      <c r="AL63" s="410"/>
      <c r="AM63" s="410"/>
      <c r="AN63" s="410"/>
      <c r="AO63" s="410"/>
      <c r="AP63" s="410"/>
      <c r="AQ63" s="410"/>
      <c r="AR63" s="415"/>
      <c r="AS63" s="416"/>
      <c r="AT63" s="416"/>
      <c r="AU63" s="416"/>
      <c r="AV63" s="416"/>
      <c r="AW63" s="416"/>
      <c r="AX63" s="416"/>
      <c r="AY63" s="417"/>
      <c r="AZ63" s="417"/>
      <c r="BA63" s="418"/>
    </row>
    <row r="64" spans="1:64"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408"/>
      <c r="AK64" s="408"/>
      <c r="AL64" s="408"/>
      <c r="AM64" s="408"/>
      <c r="AN64" s="408"/>
      <c r="AO64" s="408"/>
      <c r="AP64" s="408"/>
      <c r="AQ64" s="408"/>
      <c r="AR64" s="366"/>
      <c r="AS64" s="366"/>
      <c r="AT64" s="366"/>
      <c r="AU64" s="366"/>
      <c r="AV64" s="366"/>
      <c r="AW64" s="366"/>
      <c r="AX64" s="366"/>
      <c r="AY64" s="380"/>
      <c r="AZ64" s="380"/>
      <c r="BA64" s="380"/>
    </row>
    <row r="65" spans="1:60" ht="15.75" thickBo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408"/>
      <c r="AK65" s="408"/>
      <c r="AL65" s="408"/>
      <c r="AM65" s="408"/>
      <c r="AN65" s="408"/>
      <c r="AO65" s="408"/>
      <c r="AP65" s="408"/>
      <c r="AQ65" s="408"/>
      <c r="AR65" s="366"/>
      <c r="AS65" s="366"/>
      <c r="AT65" s="366"/>
      <c r="AU65" s="366"/>
      <c r="AV65" s="366"/>
      <c r="AW65" s="366"/>
      <c r="AX65" s="366"/>
      <c r="AY65" s="380"/>
      <c r="AZ65" s="380"/>
      <c r="BA65" s="380"/>
    </row>
    <row r="66" spans="1:60" ht="14.45" customHeight="1" x14ac:dyDescent="0.25">
      <c r="A66" s="1"/>
      <c r="B66" s="282" t="s">
        <v>118</v>
      </c>
      <c r="C66" s="283"/>
      <c r="D66" s="505" t="s">
        <v>119</v>
      </c>
      <c r="E66" s="506"/>
      <c r="F66" s="506"/>
      <c r="G66" s="506"/>
      <c r="H66" s="506"/>
      <c r="I66" s="506"/>
      <c r="J66" s="506"/>
      <c r="K66" s="506"/>
      <c r="L66" s="506"/>
      <c r="M66" s="506"/>
      <c r="N66" s="506"/>
      <c r="O66" s="506"/>
      <c r="P66" s="506"/>
      <c r="Q66" s="506"/>
      <c r="R66" s="506"/>
      <c r="S66" s="506"/>
      <c r="T66" s="506"/>
      <c r="U66" s="506"/>
      <c r="V66" s="506"/>
      <c r="W66" s="506"/>
      <c r="X66" s="506"/>
      <c r="Y66" s="506"/>
      <c r="Z66" s="506"/>
      <c r="AA66" s="506"/>
      <c r="AB66" s="506"/>
      <c r="AC66" s="506"/>
      <c r="AD66" s="506"/>
      <c r="AE66" s="506"/>
      <c r="AF66" s="506"/>
      <c r="AG66" s="506"/>
      <c r="AH66" s="506"/>
      <c r="AI66" s="506"/>
      <c r="AJ66" s="506"/>
      <c r="AK66" s="506"/>
      <c r="AL66" s="506"/>
      <c r="AM66" s="506"/>
      <c r="AN66" s="506"/>
      <c r="AO66" s="506"/>
      <c r="AP66" s="506"/>
      <c r="AQ66" s="506"/>
      <c r="AR66" s="506"/>
      <c r="AS66" s="506"/>
      <c r="AT66" s="506"/>
      <c r="AU66" s="506"/>
      <c r="AV66" s="506"/>
      <c r="AW66" s="506"/>
      <c r="AX66" s="506"/>
      <c r="AY66" s="506"/>
      <c r="AZ66" s="506"/>
      <c r="BA66" s="506"/>
    </row>
    <row r="67" spans="1:60" ht="15" customHeight="1" thickBot="1" x14ac:dyDescent="0.3">
      <c r="A67" s="1"/>
      <c r="B67" s="358"/>
      <c r="C67" s="530"/>
      <c r="D67" s="507"/>
      <c r="E67" s="508"/>
      <c r="F67" s="508"/>
      <c r="G67" s="508"/>
      <c r="H67" s="508"/>
      <c r="I67" s="508"/>
      <c r="J67" s="508"/>
      <c r="K67" s="508"/>
      <c r="L67" s="508"/>
      <c r="M67" s="508"/>
      <c r="N67" s="508"/>
      <c r="O67" s="508"/>
      <c r="P67" s="508"/>
      <c r="Q67" s="508"/>
      <c r="R67" s="508"/>
      <c r="S67" s="508"/>
      <c r="T67" s="508"/>
      <c r="U67" s="508"/>
      <c r="V67" s="508"/>
      <c r="W67" s="508"/>
      <c r="X67" s="508"/>
      <c r="Y67" s="508"/>
      <c r="Z67" s="508"/>
      <c r="AA67" s="508"/>
      <c r="AB67" s="508"/>
      <c r="AC67" s="508"/>
      <c r="AD67" s="508"/>
      <c r="AE67" s="508"/>
      <c r="AF67" s="508"/>
      <c r="AG67" s="508"/>
      <c r="AH67" s="508"/>
      <c r="AI67" s="508"/>
      <c r="AJ67" s="508"/>
      <c r="AK67" s="508"/>
      <c r="AL67" s="508"/>
      <c r="AM67" s="508"/>
      <c r="AN67" s="508"/>
      <c r="AO67" s="508"/>
      <c r="AP67" s="508"/>
      <c r="AQ67" s="506"/>
      <c r="AR67" s="506"/>
      <c r="AS67" s="506"/>
      <c r="AT67" s="506"/>
      <c r="AU67" s="506"/>
      <c r="AV67" s="506"/>
      <c r="AW67" s="506"/>
      <c r="AX67" s="506"/>
      <c r="AY67" s="506"/>
      <c r="AZ67" s="506"/>
      <c r="BA67" s="506"/>
    </row>
    <row r="68" spans="1:60" ht="15" customHeight="1" x14ac:dyDescent="0.25">
      <c r="A68" s="1"/>
      <c r="B68" s="357" t="s">
        <v>126</v>
      </c>
      <c r="C68" s="344"/>
      <c r="D68" s="344"/>
      <c r="E68" s="344"/>
      <c r="F68" s="344"/>
      <c r="G68" s="344"/>
      <c r="H68" s="480" t="s">
        <v>121</v>
      </c>
      <c r="I68" s="352"/>
      <c r="J68" s="352"/>
      <c r="K68" s="352"/>
      <c r="L68" s="353"/>
      <c r="M68" s="351" t="s">
        <v>122</v>
      </c>
      <c r="N68" s="352"/>
      <c r="O68" s="352"/>
      <c r="P68" s="352"/>
      <c r="Q68" s="353"/>
      <c r="R68" s="351" t="s">
        <v>123</v>
      </c>
      <c r="S68" s="352"/>
      <c r="T68" s="352"/>
      <c r="U68" s="352"/>
      <c r="V68" s="353"/>
      <c r="W68" s="351" t="s">
        <v>128</v>
      </c>
      <c r="X68" s="352"/>
      <c r="Y68" s="352"/>
      <c r="Z68" s="352"/>
      <c r="AA68" s="353"/>
      <c r="AB68" s="351" t="s">
        <v>127</v>
      </c>
      <c r="AC68" s="352"/>
      <c r="AD68" s="352"/>
      <c r="AE68" s="352"/>
      <c r="AF68" s="353"/>
      <c r="AG68" s="351" t="s">
        <v>127</v>
      </c>
      <c r="AH68" s="344"/>
      <c r="AI68" s="344"/>
      <c r="AJ68" s="344"/>
      <c r="AK68" s="345"/>
      <c r="AL68" s="351" t="s">
        <v>130</v>
      </c>
      <c r="AM68" s="344"/>
      <c r="AN68" s="344"/>
      <c r="AO68" s="344"/>
      <c r="AP68" s="344"/>
      <c r="AQ68" s="362" t="s">
        <v>4</v>
      </c>
      <c r="AR68" s="551"/>
      <c r="AS68" s="551"/>
      <c r="AT68" s="551"/>
      <c r="AU68" s="551"/>
      <c r="AV68" s="551"/>
      <c r="AW68" s="551"/>
      <c r="AX68" s="551"/>
      <c r="AY68" s="551"/>
      <c r="AZ68" s="551"/>
      <c r="BA68" s="552"/>
    </row>
    <row r="69" spans="1:60" ht="18.600000000000001" customHeight="1" thickBot="1" x14ac:dyDescent="0.3">
      <c r="A69" s="1"/>
      <c r="B69" s="358"/>
      <c r="C69" s="359"/>
      <c r="D69" s="359"/>
      <c r="E69" s="359"/>
      <c r="F69" s="359"/>
      <c r="G69" s="359"/>
      <c r="H69" s="481"/>
      <c r="I69" s="355"/>
      <c r="J69" s="355"/>
      <c r="K69" s="355"/>
      <c r="L69" s="356"/>
      <c r="M69" s="354"/>
      <c r="N69" s="355"/>
      <c r="O69" s="355"/>
      <c r="P69" s="355"/>
      <c r="Q69" s="356"/>
      <c r="R69" s="354"/>
      <c r="S69" s="355"/>
      <c r="T69" s="355"/>
      <c r="U69" s="355"/>
      <c r="V69" s="356"/>
      <c r="W69" s="354"/>
      <c r="X69" s="355"/>
      <c r="Y69" s="355"/>
      <c r="Z69" s="355"/>
      <c r="AA69" s="356"/>
      <c r="AB69" s="354"/>
      <c r="AC69" s="355"/>
      <c r="AD69" s="355"/>
      <c r="AE69" s="355"/>
      <c r="AF69" s="356"/>
      <c r="AG69" s="490" t="s">
        <v>129</v>
      </c>
      <c r="AH69" s="491"/>
      <c r="AI69" s="491"/>
      <c r="AJ69" s="491"/>
      <c r="AK69" s="492"/>
      <c r="AL69" s="396"/>
      <c r="AM69" s="197"/>
      <c r="AN69" s="197"/>
      <c r="AO69" s="197"/>
      <c r="AP69" s="197"/>
      <c r="AQ69" s="531"/>
      <c r="AR69" s="553"/>
      <c r="AS69" s="553"/>
      <c r="AT69" s="553"/>
      <c r="AU69" s="553"/>
      <c r="AV69" s="553"/>
      <c r="AW69" s="553"/>
      <c r="AX69" s="553"/>
      <c r="AY69" s="553"/>
      <c r="AZ69" s="553"/>
      <c r="BA69" s="554"/>
    </row>
    <row r="70" spans="1:60" ht="14.45" customHeight="1" thickBot="1" x14ac:dyDescent="0.3">
      <c r="A70" s="1"/>
      <c r="B70" s="357" t="s">
        <v>124</v>
      </c>
      <c r="C70" s="344"/>
      <c r="D70" s="344"/>
      <c r="E70" s="344"/>
      <c r="F70" s="344"/>
      <c r="G70" s="344"/>
      <c r="H70" s="397">
        <f>IFERROR((($J$44+1)*AP35),0)</f>
        <v>2970</v>
      </c>
      <c r="I70" s="398"/>
      <c r="J70" s="398"/>
      <c r="K70" s="398"/>
      <c r="L70" s="399"/>
      <c r="M70" s="397">
        <f>IFERROR((($J$44+1)*AJ44+(AV42)),0)</f>
        <v>59682.45912328767</v>
      </c>
      <c r="N70" s="398"/>
      <c r="O70" s="398"/>
      <c r="P70" s="398"/>
      <c r="Q70" s="399"/>
      <c r="R70" s="397">
        <f>IFERROR((H70+M70+I52+I58+I60),0)</f>
        <v>142422.45912328767</v>
      </c>
      <c r="S70" s="398"/>
      <c r="T70" s="398"/>
      <c r="U70" s="398"/>
      <c r="V70" s="399"/>
      <c r="W70" s="397">
        <f>IFERROR(($J$35+$H$70+($AJ$44*($J$44+1))+$I$60),0)</f>
        <v>100172.45912328767</v>
      </c>
      <c r="X70" s="398"/>
      <c r="Y70" s="398"/>
      <c r="Z70" s="398"/>
      <c r="AA70" s="399"/>
      <c r="AB70" s="389">
        <f>IFERROR((AQ70/W70),0)</f>
        <v>0.57478414107662601</v>
      </c>
      <c r="AC70" s="390"/>
      <c r="AD70" s="390"/>
      <c r="AE70" s="390"/>
      <c r="AF70" s="391"/>
      <c r="AG70" s="389">
        <f>IFERROR(((AQ70/$W$70)/($J$44+1)*12),0)</f>
        <v>1.149568282153252</v>
      </c>
      <c r="AH70" s="390"/>
      <c r="AI70" s="390"/>
      <c r="AJ70" s="390"/>
      <c r="AK70" s="391"/>
      <c r="AL70" s="395">
        <f>IFERROR((R70/X40),0)</f>
        <v>0.20346065589041096</v>
      </c>
      <c r="AM70" s="388"/>
      <c r="AN70" s="388"/>
      <c r="AO70" s="388"/>
      <c r="AP70" s="388"/>
      <c r="AQ70" s="403">
        <f>IFERROR((X40-X42-$R$70),0)</f>
        <v>57577.54087671233</v>
      </c>
      <c r="AR70" s="404"/>
      <c r="AS70" s="404"/>
      <c r="AT70" s="404"/>
      <c r="AU70" s="404"/>
      <c r="AV70" s="404"/>
      <c r="AW70" s="404"/>
      <c r="AX70" s="404"/>
      <c r="AY70" s="404"/>
      <c r="AZ70" s="404"/>
      <c r="BA70" s="405"/>
    </row>
    <row r="71" spans="1:60" ht="14.45" customHeight="1" thickBot="1" x14ac:dyDescent="0.3">
      <c r="A71" s="1"/>
      <c r="B71" s="360"/>
      <c r="C71" s="197"/>
      <c r="D71" s="197"/>
      <c r="E71" s="197"/>
      <c r="F71" s="197"/>
      <c r="G71" s="197"/>
      <c r="H71" s="400"/>
      <c r="I71" s="401"/>
      <c r="J71" s="401"/>
      <c r="K71" s="401"/>
      <c r="L71" s="402"/>
      <c r="M71" s="400"/>
      <c r="N71" s="401"/>
      <c r="O71" s="401"/>
      <c r="P71" s="401"/>
      <c r="Q71" s="402"/>
      <c r="R71" s="400"/>
      <c r="S71" s="401"/>
      <c r="T71" s="401"/>
      <c r="U71" s="401"/>
      <c r="V71" s="402"/>
      <c r="W71" s="400"/>
      <c r="X71" s="401"/>
      <c r="Y71" s="401"/>
      <c r="Z71" s="401"/>
      <c r="AA71" s="402"/>
      <c r="AB71" s="392"/>
      <c r="AC71" s="393"/>
      <c r="AD71" s="393"/>
      <c r="AE71" s="393"/>
      <c r="AF71" s="394"/>
      <c r="AG71" s="392"/>
      <c r="AH71" s="393"/>
      <c r="AI71" s="393"/>
      <c r="AJ71" s="393"/>
      <c r="AK71" s="394"/>
      <c r="AL71" s="396"/>
      <c r="AM71" s="197"/>
      <c r="AN71" s="197"/>
      <c r="AO71" s="197"/>
      <c r="AP71" s="197"/>
      <c r="AQ71" s="406"/>
      <c r="AR71" s="404"/>
      <c r="AS71" s="404"/>
      <c r="AT71" s="404"/>
      <c r="AU71" s="404"/>
      <c r="AV71" s="404"/>
      <c r="AW71" s="404"/>
      <c r="AX71" s="404"/>
      <c r="AY71" s="404"/>
      <c r="AZ71" s="404"/>
      <c r="BA71" s="405"/>
    </row>
    <row r="72" spans="1:60" ht="14.45" customHeight="1" thickBot="1" x14ac:dyDescent="0.3">
      <c r="A72" s="1"/>
      <c r="B72" s="387" t="s">
        <v>125</v>
      </c>
      <c r="C72" s="388"/>
      <c r="D72" s="388"/>
      <c r="E72" s="388"/>
      <c r="F72" s="388"/>
      <c r="G72" s="388"/>
      <c r="H72" s="397">
        <f>IFERROR((($J$44-1)*AP35),0)</f>
        <v>1980</v>
      </c>
      <c r="I72" s="398"/>
      <c r="J72" s="398"/>
      <c r="K72" s="398"/>
      <c r="L72" s="399"/>
      <c r="M72" s="397">
        <f>IFERROR((($J$44-1)*AJ44+(AV42)),0)</f>
        <v>44688.306082191782</v>
      </c>
      <c r="N72" s="398"/>
      <c r="O72" s="398"/>
      <c r="P72" s="398"/>
      <c r="Q72" s="399"/>
      <c r="R72" s="397">
        <f>IFERROR((H72+M72+I52+I58+I60),0)</f>
        <v>126438.30608219179</v>
      </c>
      <c r="S72" s="398"/>
      <c r="T72" s="398"/>
      <c r="U72" s="398"/>
      <c r="V72" s="399"/>
      <c r="W72" s="397">
        <f>IFERROR(($J$35+$H$70+($AJ$44*($J$44-1))+$I$60),0)</f>
        <v>85178.30608219179</v>
      </c>
      <c r="X72" s="398"/>
      <c r="Y72" s="398"/>
      <c r="Z72" s="398"/>
      <c r="AA72" s="399"/>
      <c r="AB72" s="389">
        <f>IFERROR((AQ72/W72),0)</f>
        <v>0.86362006127271107</v>
      </c>
      <c r="AC72" s="390"/>
      <c r="AD72" s="390"/>
      <c r="AE72" s="390"/>
      <c r="AF72" s="391"/>
      <c r="AG72" s="389">
        <f>IFERROR(((AQ72/$W$72)/($J$44-1)*12),0)</f>
        <v>2.5908601838181333</v>
      </c>
      <c r="AH72" s="390"/>
      <c r="AI72" s="390"/>
      <c r="AJ72" s="390"/>
      <c r="AK72" s="391"/>
      <c r="AL72" s="395">
        <f>IFERROR((R72/X40),0)</f>
        <v>0.18062615154598827</v>
      </c>
      <c r="AM72" s="388"/>
      <c r="AN72" s="388"/>
      <c r="AO72" s="388"/>
      <c r="AP72" s="388"/>
      <c r="AQ72" s="403">
        <f>IFERROR((X40-X42-$R$72),0)</f>
        <v>73561.69391780821</v>
      </c>
      <c r="AR72" s="404"/>
      <c r="AS72" s="404"/>
      <c r="AT72" s="404"/>
      <c r="AU72" s="404"/>
      <c r="AV72" s="404"/>
      <c r="AW72" s="404"/>
      <c r="AX72" s="404"/>
      <c r="AY72" s="404"/>
      <c r="AZ72" s="404"/>
      <c r="BA72" s="405"/>
    </row>
    <row r="73" spans="1:60" ht="14.45" customHeight="1" thickBot="1" x14ac:dyDescent="0.3">
      <c r="A73" s="1"/>
      <c r="B73" s="360"/>
      <c r="C73" s="197"/>
      <c r="D73" s="197"/>
      <c r="E73" s="197"/>
      <c r="F73" s="197"/>
      <c r="G73" s="197"/>
      <c r="H73" s="400"/>
      <c r="I73" s="401"/>
      <c r="J73" s="401"/>
      <c r="K73" s="401"/>
      <c r="L73" s="402"/>
      <c r="M73" s="400"/>
      <c r="N73" s="401"/>
      <c r="O73" s="401"/>
      <c r="P73" s="401"/>
      <c r="Q73" s="402"/>
      <c r="R73" s="400"/>
      <c r="S73" s="401"/>
      <c r="T73" s="401"/>
      <c r="U73" s="401"/>
      <c r="V73" s="402"/>
      <c r="W73" s="400"/>
      <c r="X73" s="401"/>
      <c r="Y73" s="401"/>
      <c r="Z73" s="401"/>
      <c r="AA73" s="402"/>
      <c r="AB73" s="392"/>
      <c r="AC73" s="393"/>
      <c r="AD73" s="393"/>
      <c r="AE73" s="393"/>
      <c r="AF73" s="394"/>
      <c r="AG73" s="392"/>
      <c r="AH73" s="393"/>
      <c r="AI73" s="393"/>
      <c r="AJ73" s="393"/>
      <c r="AK73" s="394"/>
      <c r="AL73" s="396"/>
      <c r="AM73" s="197"/>
      <c r="AN73" s="197"/>
      <c r="AO73" s="197"/>
      <c r="AP73" s="197"/>
      <c r="AQ73" s="406"/>
      <c r="AR73" s="404"/>
      <c r="AS73" s="404"/>
      <c r="AT73" s="404"/>
      <c r="AU73" s="404"/>
      <c r="AV73" s="404"/>
      <c r="AW73" s="404"/>
      <c r="AX73" s="404"/>
      <c r="AY73" s="404"/>
      <c r="AZ73" s="404"/>
      <c r="BA73" s="405"/>
    </row>
    <row r="74" spans="1:60" s="1" customFormat="1" x14ac:dyDescent="0.25">
      <c r="BB74"/>
      <c r="BC74"/>
      <c r="BD74"/>
      <c r="BE74"/>
      <c r="BF74"/>
      <c r="BG74"/>
      <c r="BH74"/>
    </row>
    <row r="75" spans="1:60" s="1" customFormat="1" x14ac:dyDescent="0.25">
      <c r="B75" s="3" t="s">
        <v>158</v>
      </c>
      <c r="K75" s="35"/>
      <c r="L75" s="35"/>
      <c r="BB75"/>
      <c r="BC75"/>
      <c r="BD75"/>
      <c r="BE75"/>
      <c r="BF75"/>
      <c r="BG75"/>
      <c r="BH75"/>
    </row>
    <row r="76" spans="1:60" s="1" customFormat="1" x14ac:dyDescent="0.25">
      <c r="BB76"/>
      <c r="BC76"/>
      <c r="BD76"/>
      <c r="BE76"/>
      <c r="BF76"/>
      <c r="BG76"/>
      <c r="BH76"/>
    </row>
    <row r="77" spans="1:60" s="1" customFormat="1" x14ac:dyDescent="0.25">
      <c r="BB77"/>
      <c r="BC77"/>
      <c r="BD77"/>
      <c r="BE77"/>
      <c r="BF77"/>
      <c r="BG77"/>
      <c r="BH77"/>
    </row>
    <row r="78" spans="1:60" s="1" customFormat="1" x14ac:dyDescent="0.25">
      <c r="BB78"/>
      <c r="BC78"/>
      <c r="BD78"/>
      <c r="BE78"/>
      <c r="BF78"/>
      <c r="BG78"/>
      <c r="BH78"/>
    </row>
    <row r="79" spans="1:60" s="1" customFormat="1" x14ac:dyDescent="0.25">
      <c r="BB79"/>
      <c r="BC79"/>
      <c r="BD79"/>
      <c r="BE79"/>
      <c r="BF79"/>
      <c r="BG79"/>
      <c r="BH79"/>
    </row>
    <row r="80" spans="1:60" s="1" customFormat="1" x14ac:dyDescent="0.25">
      <c r="BB80"/>
      <c r="BC80"/>
      <c r="BD80"/>
      <c r="BE80"/>
      <c r="BF80"/>
      <c r="BG80"/>
      <c r="BH80"/>
    </row>
    <row r="81" spans="54:60" s="1" customFormat="1" x14ac:dyDescent="0.25">
      <c r="BB81"/>
      <c r="BC81"/>
      <c r="BD81"/>
      <c r="BE81"/>
      <c r="BF81"/>
      <c r="BG81"/>
      <c r="BH81"/>
    </row>
    <row r="82" spans="54:60" s="1" customFormat="1" x14ac:dyDescent="0.25">
      <c r="BB82"/>
      <c r="BC82"/>
      <c r="BD82"/>
      <c r="BE82"/>
      <c r="BF82"/>
      <c r="BG82"/>
      <c r="BH82"/>
    </row>
    <row r="83" spans="54:60" s="1" customFormat="1" x14ac:dyDescent="0.25">
      <c r="BB83"/>
      <c r="BC83"/>
      <c r="BD83"/>
      <c r="BE83"/>
      <c r="BF83"/>
      <c r="BG83"/>
      <c r="BH83"/>
    </row>
    <row r="84" spans="54:60" s="1" customFormat="1" x14ac:dyDescent="0.25">
      <c r="BB84"/>
      <c r="BC84"/>
      <c r="BD84"/>
      <c r="BE84"/>
      <c r="BF84"/>
      <c r="BG84"/>
      <c r="BH84"/>
    </row>
    <row r="85" spans="54:60" s="1" customFormat="1" x14ac:dyDescent="0.25">
      <c r="BB85"/>
      <c r="BC85"/>
      <c r="BD85"/>
      <c r="BE85"/>
      <c r="BF85"/>
      <c r="BG85"/>
      <c r="BH85"/>
    </row>
    <row r="86" spans="54:60" s="1" customFormat="1" x14ac:dyDescent="0.25">
      <c r="BB86"/>
      <c r="BC86"/>
      <c r="BD86"/>
      <c r="BE86"/>
      <c r="BF86"/>
      <c r="BG86"/>
      <c r="BH86"/>
    </row>
    <row r="87" spans="54:60" s="1" customFormat="1" x14ac:dyDescent="0.25">
      <c r="BB87"/>
      <c r="BC87"/>
      <c r="BD87"/>
      <c r="BE87"/>
      <c r="BF87"/>
      <c r="BG87"/>
      <c r="BH87"/>
    </row>
    <row r="88" spans="54:60" s="1" customFormat="1" x14ac:dyDescent="0.25">
      <c r="BB88"/>
      <c r="BC88"/>
      <c r="BD88"/>
      <c r="BE88"/>
      <c r="BF88"/>
      <c r="BG88"/>
      <c r="BH88"/>
    </row>
    <row r="89" spans="54:60" s="1" customFormat="1" x14ac:dyDescent="0.25">
      <c r="BB89"/>
      <c r="BC89"/>
      <c r="BD89"/>
      <c r="BE89"/>
      <c r="BF89"/>
      <c r="BG89"/>
      <c r="BH89"/>
    </row>
    <row r="90" spans="54:60" s="1" customFormat="1" x14ac:dyDescent="0.25">
      <c r="BB90"/>
      <c r="BC90"/>
      <c r="BD90"/>
      <c r="BE90"/>
      <c r="BF90"/>
      <c r="BG90"/>
      <c r="BH90"/>
    </row>
    <row r="91" spans="54:60" s="1" customFormat="1" x14ac:dyDescent="0.25">
      <c r="BB91"/>
      <c r="BC91"/>
      <c r="BD91"/>
      <c r="BE91"/>
      <c r="BF91"/>
      <c r="BG91"/>
      <c r="BH91"/>
    </row>
    <row r="92" spans="54:60" s="1" customFormat="1" x14ac:dyDescent="0.25">
      <c r="BB92"/>
      <c r="BC92"/>
      <c r="BD92"/>
      <c r="BE92"/>
      <c r="BF92"/>
      <c r="BG92"/>
      <c r="BH92"/>
    </row>
  </sheetData>
  <mergeCells count="246">
    <mergeCell ref="AJ64:AQ65"/>
    <mergeCell ref="AR64:BA65"/>
    <mergeCell ref="B72:G73"/>
    <mergeCell ref="H72:L73"/>
    <mergeCell ref="M72:Q73"/>
    <mergeCell ref="R72:V73"/>
    <mergeCell ref="AL72:AP73"/>
    <mergeCell ref="AJ52:AQ53"/>
    <mergeCell ref="AL70:AP71"/>
    <mergeCell ref="AQ70:BA71"/>
    <mergeCell ref="AQ72:BA73"/>
    <mergeCell ref="AG68:AK68"/>
    <mergeCell ref="AL68:AP69"/>
    <mergeCell ref="AR56:BA57"/>
    <mergeCell ref="W72:AA73"/>
    <mergeCell ref="B66:C67"/>
    <mergeCell ref="D66:BA67"/>
    <mergeCell ref="B68:G69"/>
    <mergeCell ref="H68:L69"/>
    <mergeCell ref="M68:Q69"/>
    <mergeCell ref="R68:V69"/>
    <mergeCell ref="W68:AA69"/>
    <mergeCell ref="AB68:AF69"/>
    <mergeCell ref="AQ68:BA69"/>
    <mergeCell ref="AG69:AK69"/>
    <mergeCell ref="AB72:AF73"/>
    <mergeCell ref="AG72:AK73"/>
    <mergeCell ref="B70:G71"/>
    <mergeCell ref="H70:L71"/>
    <mergeCell ref="M70:Q71"/>
    <mergeCell ref="R70:V71"/>
    <mergeCell ref="W70:AA71"/>
    <mergeCell ref="AB70:AF71"/>
    <mergeCell ref="AG70:AK71"/>
    <mergeCell ref="B62:H63"/>
    <mergeCell ref="B60:H61"/>
    <mergeCell ref="I60:M61"/>
    <mergeCell ref="AJ60:AQ61"/>
    <mergeCell ref="AR60:BA61"/>
    <mergeCell ref="B54:H55"/>
    <mergeCell ref="I54:M55"/>
    <mergeCell ref="AJ54:AQ55"/>
    <mergeCell ref="AR54:BA55"/>
    <mergeCell ref="B56:H57"/>
    <mergeCell ref="I56:M57"/>
    <mergeCell ref="I62:M63"/>
    <mergeCell ref="AJ62:AQ63"/>
    <mergeCell ref="AR62:BA63"/>
    <mergeCell ref="B52:H53"/>
    <mergeCell ref="I52:M53"/>
    <mergeCell ref="AR52:BA53"/>
    <mergeCell ref="B46:I47"/>
    <mergeCell ref="J46:P47"/>
    <mergeCell ref="AJ50:AK51"/>
    <mergeCell ref="AL50:BA51"/>
    <mergeCell ref="B58:H59"/>
    <mergeCell ref="I58:M59"/>
    <mergeCell ref="AJ58:AQ59"/>
    <mergeCell ref="AR58:BA59"/>
    <mergeCell ref="AJ56:AQ57"/>
    <mergeCell ref="R46:W47"/>
    <mergeCell ref="X46:AC47"/>
    <mergeCell ref="AD46:AI47"/>
    <mergeCell ref="AJ46:AO47"/>
    <mergeCell ref="AP46:AU47"/>
    <mergeCell ref="AV46:BA47"/>
    <mergeCell ref="AD42:AI43"/>
    <mergeCell ref="AJ42:AO43"/>
    <mergeCell ref="AP42:AU42"/>
    <mergeCell ref="B50:C51"/>
    <mergeCell ref="D50:AH51"/>
    <mergeCell ref="AV42:BA43"/>
    <mergeCell ref="AP43:AR43"/>
    <mergeCell ref="AS43:AU43"/>
    <mergeCell ref="AP40:AU41"/>
    <mergeCell ref="AV40:BA41"/>
    <mergeCell ref="AD41:AF41"/>
    <mergeCell ref="AG41:AI41"/>
    <mergeCell ref="B44:I45"/>
    <mergeCell ref="J44:P45"/>
    <mergeCell ref="B42:I43"/>
    <mergeCell ref="J42:P43"/>
    <mergeCell ref="R42:W43"/>
    <mergeCell ref="X42:AC43"/>
    <mergeCell ref="R44:W45"/>
    <mergeCell ref="X44:AC45"/>
    <mergeCell ref="AD44:AI45"/>
    <mergeCell ref="AJ44:AO45"/>
    <mergeCell ref="AP44:AU45"/>
    <mergeCell ref="AV44:BA45"/>
    <mergeCell ref="B38:C39"/>
    <mergeCell ref="D38:P39"/>
    <mergeCell ref="R38:S39"/>
    <mergeCell ref="T38:BA39"/>
    <mergeCell ref="B40:I41"/>
    <mergeCell ref="J40:P41"/>
    <mergeCell ref="R40:W41"/>
    <mergeCell ref="X40:AC41"/>
    <mergeCell ref="AD40:AI40"/>
    <mergeCell ref="AJ40:AO41"/>
    <mergeCell ref="B34:I34"/>
    <mergeCell ref="J34:P34"/>
    <mergeCell ref="R34:Y34"/>
    <mergeCell ref="Z34:AF34"/>
    <mergeCell ref="AH34:AO34"/>
    <mergeCell ref="AP34:AS34"/>
    <mergeCell ref="AT34:AW34"/>
    <mergeCell ref="AX34:BA34"/>
    <mergeCell ref="B35:I35"/>
    <mergeCell ref="J35:P35"/>
    <mergeCell ref="R35:Y35"/>
    <mergeCell ref="Z35:AF35"/>
    <mergeCell ref="AH35:AO35"/>
    <mergeCell ref="AP35:AS35"/>
    <mergeCell ref="AT35:AW35"/>
    <mergeCell ref="AX35:BA35"/>
    <mergeCell ref="B32:I32"/>
    <mergeCell ref="J32:P32"/>
    <mergeCell ref="R32:Y32"/>
    <mergeCell ref="Z32:AF32"/>
    <mergeCell ref="AH32:AO32"/>
    <mergeCell ref="AP32:AS32"/>
    <mergeCell ref="AT32:AW32"/>
    <mergeCell ref="AX32:BA32"/>
    <mergeCell ref="B33:I33"/>
    <mergeCell ref="J33:P33"/>
    <mergeCell ref="R33:Y33"/>
    <mergeCell ref="Z33:AF33"/>
    <mergeCell ref="AH33:AO33"/>
    <mergeCell ref="AP33:AS33"/>
    <mergeCell ref="AT33:AW33"/>
    <mergeCell ref="AX33:BA33"/>
    <mergeCell ref="B30:I30"/>
    <mergeCell ref="J30:P30"/>
    <mergeCell ref="R30:Y30"/>
    <mergeCell ref="Z30:AF30"/>
    <mergeCell ref="AH30:AO30"/>
    <mergeCell ref="AP30:AS30"/>
    <mergeCell ref="AT30:AW30"/>
    <mergeCell ref="AX30:BA30"/>
    <mergeCell ref="B31:I31"/>
    <mergeCell ref="J31:P31"/>
    <mergeCell ref="R31:Y31"/>
    <mergeCell ref="Z31:AF31"/>
    <mergeCell ref="AH31:AO31"/>
    <mergeCell ref="AP31:AS31"/>
    <mergeCell ref="AT31:AW31"/>
    <mergeCell ref="AX31:BA31"/>
    <mergeCell ref="B28:I28"/>
    <mergeCell ref="J28:P28"/>
    <mergeCell ref="R28:Y28"/>
    <mergeCell ref="Z28:AF28"/>
    <mergeCell ref="AH28:AO28"/>
    <mergeCell ref="AP28:AS28"/>
    <mergeCell ref="AT28:AW28"/>
    <mergeCell ref="AX28:BA28"/>
    <mergeCell ref="B29:I29"/>
    <mergeCell ref="J29:P29"/>
    <mergeCell ref="R29:Y29"/>
    <mergeCell ref="Z29:AF29"/>
    <mergeCell ref="AH29:AO29"/>
    <mergeCell ref="AP29:AS29"/>
    <mergeCell ref="AT29:AW29"/>
    <mergeCell ref="AX29:BA29"/>
    <mergeCell ref="AT27:AW27"/>
    <mergeCell ref="AX27:BA27"/>
    <mergeCell ref="B26:I26"/>
    <mergeCell ref="J26:P26"/>
    <mergeCell ref="R26:Y26"/>
    <mergeCell ref="Z26:AF26"/>
    <mergeCell ref="AH26:AO26"/>
    <mergeCell ref="AP26:AS26"/>
    <mergeCell ref="B27:I27"/>
    <mergeCell ref="J27:P27"/>
    <mergeCell ref="R27:Y27"/>
    <mergeCell ref="Z27:AF27"/>
    <mergeCell ref="AH27:AO27"/>
    <mergeCell ref="AP27:AS27"/>
    <mergeCell ref="AT26:AW26"/>
    <mergeCell ref="AX26:BA26"/>
    <mergeCell ref="B25:I25"/>
    <mergeCell ref="J25:P25"/>
    <mergeCell ref="R25:Y25"/>
    <mergeCell ref="Z25:AF25"/>
    <mergeCell ref="AH25:AO25"/>
    <mergeCell ref="AP25:AS25"/>
    <mergeCell ref="AT25:AW25"/>
    <mergeCell ref="AX25:BA25"/>
    <mergeCell ref="B19:F19"/>
    <mergeCell ref="G19:N19"/>
    <mergeCell ref="O19:R19"/>
    <mergeCell ref="S19:AA19"/>
    <mergeCell ref="AC19:AJ19"/>
    <mergeCell ref="AK19:BA19"/>
    <mergeCell ref="AT24:AW24"/>
    <mergeCell ref="AX24:BA24"/>
    <mergeCell ref="B24:I24"/>
    <mergeCell ref="J24:P24"/>
    <mergeCell ref="R24:Y24"/>
    <mergeCell ref="Z24:AF24"/>
    <mergeCell ref="AH24:AO24"/>
    <mergeCell ref="AP24:AS24"/>
    <mergeCell ref="AK12:BA12"/>
    <mergeCell ref="AC13:AJ13"/>
    <mergeCell ref="AK13:BA13"/>
    <mergeCell ref="B18:F18"/>
    <mergeCell ref="G18:N18"/>
    <mergeCell ref="O18:R18"/>
    <mergeCell ref="S18:AA18"/>
    <mergeCell ref="AC18:AJ18"/>
    <mergeCell ref="AK18:BA18"/>
    <mergeCell ref="B16:F16"/>
    <mergeCell ref="G16:AA16"/>
    <mergeCell ref="B14:F14"/>
    <mergeCell ref="G14:AA14"/>
    <mergeCell ref="AC14:AJ14"/>
    <mergeCell ref="AK14:BA14"/>
    <mergeCell ref="B15:F15"/>
    <mergeCell ref="G15:AA15"/>
    <mergeCell ref="B13:F13"/>
    <mergeCell ref="G13:AA13"/>
    <mergeCell ref="AC16:AJ16"/>
    <mergeCell ref="AK16:BA16"/>
    <mergeCell ref="A1:BA2"/>
    <mergeCell ref="A3:BA4"/>
    <mergeCell ref="B6:BA7"/>
    <mergeCell ref="B10:AA11"/>
    <mergeCell ref="AC10:AD11"/>
    <mergeCell ref="AE10:BA11"/>
    <mergeCell ref="B22:C23"/>
    <mergeCell ref="D22:P23"/>
    <mergeCell ref="R22:S23"/>
    <mergeCell ref="T22:AF23"/>
    <mergeCell ref="AH22:AI23"/>
    <mergeCell ref="AJ22:BA23"/>
    <mergeCell ref="B17:F17"/>
    <mergeCell ref="G17:N17"/>
    <mergeCell ref="O17:R17"/>
    <mergeCell ref="S17:AA17"/>
    <mergeCell ref="AC17:AJ17"/>
    <mergeCell ref="AK17:BA17"/>
    <mergeCell ref="AC15:AJ15"/>
    <mergeCell ref="AK15:BA15"/>
    <mergeCell ref="B12:F12"/>
    <mergeCell ref="G12:AA12"/>
    <mergeCell ref="AC12:AJ12"/>
  </mergeCells>
  <conditionalFormatting sqref="B33:I33">
    <cfRule type="expression" dxfId="5" priority="13">
      <formula>$B$32="Other:"</formula>
    </cfRule>
  </conditionalFormatting>
  <conditionalFormatting sqref="B34:I34">
    <cfRule type="expression" dxfId="4" priority="12">
      <formula>$B$33="Other:"</formula>
    </cfRule>
  </conditionalFormatting>
  <conditionalFormatting sqref="R31:Y34">
    <cfRule type="expression" dxfId="3" priority="1">
      <formula>$R$32="Other:"</formula>
    </cfRule>
  </conditionalFormatting>
  <conditionalFormatting sqref="AH33:AO34">
    <cfRule type="expression" dxfId="2" priority="6">
      <formula>$AH$33="Other:"</formula>
    </cfRule>
  </conditionalFormatting>
  <conditionalFormatting sqref="AR52">
    <cfRule type="cellIs" dxfId="1" priority="7" operator="greaterThanOrEqual">
      <formula>0</formula>
    </cfRule>
    <cfRule type="cellIs" dxfId="0" priority="8" operator="lessThan">
      <formula>0</formula>
    </cfRule>
  </conditionalFormatting>
  <dataValidations count="2">
    <dataValidation allowBlank="1" showErrorMessage="1" promptTitle="Total Cash Needed" prompt="This amount is the total amount of cash needed in order to finance and renovate the property. It is the sum of the Required Cash Amount to purchase the property, plus the Total Project Costs." sqref="AR56:AX61" xr:uid="{00000000-0002-0000-0300-000000000000}"/>
    <dataValidation type="list" allowBlank="1" showInputMessage="1" sqref="J40:P43" xr:uid="{00000000-0002-0000-0300-000001000000}">
      <formula1>"0,1,2,3,4,5,6"</formula1>
    </dataValidation>
  </dataValidations>
  <pageMargins left="0.7" right="0.7" top="0.75" bottom="0.75" header="0.3" footer="0.3"/>
  <pageSetup scale="50"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F46DE-C820-4421-BDA7-D0D20BF54B4B}">
  <dimension ref="A1:V58"/>
  <sheetViews>
    <sheetView workbookViewId="0">
      <selection activeCell="A22" sqref="A22"/>
    </sheetView>
  </sheetViews>
  <sheetFormatPr defaultColWidth="9.140625" defaultRowHeight="15" x14ac:dyDescent="0.25"/>
  <cols>
    <col min="1" max="1" width="50.140625" style="40" customWidth="1"/>
    <col min="2" max="2" width="24.42578125" style="40" customWidth="1"/>
    <col min="3" max="3" width="72.5703125" style="40" customWidth="1"/>
    <col min="4" max="16384" width="9.140625" style="40"/>
  </cols>
  <sheetData>
    <row r="1" spans="1:21" ht="15" customHeight="1" x14ac:dyDescent="0.25">
      <c r="A1" s="555" t="s">
        <v>189</v>
      </c>
      <c r="B1" s="555"/>
      <c r="C1" s="555"/>
      <c r="D1" s="37"/>
      <c r="E1" s="37"/>
      <c r="F1" s="37"/>
      <c r="G1" s="37"/>
      <c r="H1" s="37"/>
      <c r="I1" s="37"/>
      <c r="J1" s="37"/>
      <c r="K1" s="37"/>
      <c r="L1" s="37"/>
      <c r="M1" s="37"/>
      <c r="N1" s="37"/>
      <c r="O1" s="37"/>
      <c r="P1" s="37"/>
      <c r="Q1" s="37"/>
      <c r="R1" s="37"/>
      <c r="S1" s="37"/>
      <c r="T1" s="37"/>
      <c r="U1" s="37"/>
    </row>
    <row r="2" spans="1:21" ht="60" customHeight="1" x14ac:dyDescent="0.25">
      <c r="A2" s="555"/>
      <c r="B2" s="555"/>
      <c r="C2" s="555"/>
      <c r="D2" s="37"/>
      <c r="E2" s="37"/>
      <c r="F2" s="37"/>
      <c r="G2" s="37"/>
      <c r="H2" s="37"/>
      <c r="I2" s="37"/>
      <c r="J2" s="37"/>
      <c r="K2" s="37"/>
      <c r="L2" s="37"/>
      <c r="M2" s="37"/>
      <c r="N2" s="37"/>
      <c r="O2" s="37"/>
      <c r="P2" s="37"/>
      <c r="Q2" s="37"/>
      <c r="R2" s="37"/>
      <c r="S2" s="37"/>
      <c r="T2" s="37"/>
      <c r="U2" s="37"/>
    </row>
    <row r="3" spans="1:21" ht="30" customHeight="1" x14ac:dyDescent="0.25">
      <c r="A3" s="41" t="s">
        <v>190</v>
      </c>
      <c r="B3" s="42" t="s">
        <v>191</v>
      </c>
      <c r="C3" s="42" t="s">
        <v>192</v>
      </c>
      <c r="D3" s="37"/>
      <c r="E3" s="37"/>
      <c r="F3" s="37"/>
      <c r="G3" s="37"/>
      <c r="H3" s="37"/>
      <c r="I3" s="37"/>
      <c r="J3" s="37"/>
      <c r="K3" s="37"/>
      <c r="L3" s="37"/>
      <c r="M3" s="37"/>
      <c r="N3" s="37"/>
      <c r="O3" s="37"/>
      <c r="P3" s="37"/>
      <c r="Q3" s="37"/>
      <c r="R3" s="37"/>
      <c r="S3" s="37"/>
      <c r="T3" s="37"/>
      <c r="U3" s="37"/>
    </row>
    <row r="4" spans="1:21" ht="15" customHeight="1" x14ac:dyDescent="0.25">
      <c r="A4" s="49" t="s">
        <v>207</v>
      </c>
      <c r="B4" s="50">
        <v>500</v>
      </c>
      <c r="C4" s="51" t="s">
        <v>216</v>
      </c>
      <c r="D4" s="37"/>
      <c r="E4" s="37"/>
      <c r="F4" s="37"/>
      <c r="G4" s="37"/>
      <c r="H4" s="37"/>
      <c r="I4" s="37"/>
      <c r="J4" s="37"/>
      <c r="K4" s="37"/>
      <c r="L4" s="37"/>
      <c r="M4" s="37"/>
      <c r="N4" s="37"/>
      <c r="O4" s="37"/>
      <c r="P4" s="37"/>
      <c r="Q4" s="37"/>
      <c r="R4" s="37"/>
      <c r="S4" s="37"/>
      <c r="T4" s="37"/>
      <c r="U4" s="37"/>
    </row>
    <row r="5" spans="1:21" x14ac:dyDescent="0.25">
      <c r="A5" s="49" t="s">
        <v>208</v>
      </c>
      <c r="B5" s="50">
        <v>3000</v>
      </c>
      <c r="C5" s="52" t="s">
        <v>209</v>
      </c>
      <c r="D5" s="37"/>
      <c r="E5" s="37"/>
      <c r="F5" s="37"/>
      <c r="G5" s="37"/>
      <c r="H5" s="37"/>
      <c r="I5" s="37"/>
      <c r="J5" s="37"/>
      <c r="K5" s="37"/>
      <c r="L5" s="37"/>
      <c r="M5" s="37"/>
      <c r="N5" s="37"/>
      <c r="O5" s="37"/>
      <c r="P5" s="37"/>
      <c r="Q5" s="37"/>
      <c r="R5" s="37"/>
      <c r="S5" s="37"/>
      <c r="T5" s="37"/>
      <c r="U5" s="37"/>
    </row>
    <row r="6" spans="1:21" x14ac:dyDescent="0.25">
      <c r="A6" s="49" t="s">
        <v>211</v>
      </c>
      <c r="B6" s="50">
        <v>3000</v>
      </c>
      <c r="C6" s="51"/>
      <c r="D6" s="37"/>
      <c r="E6" s="37"/>
      <c r="F6" s="37"/>
      <c r="G6" s="37"/>
      <c r="H6" s="37"/>
      <c r="I6" s="37"/>
      <c r="J6" s="37"/>
      <c r="K6" s="37"/>
      <c r="L6" s="37"/>
      <c r="M6" s="37"/>
      <c r="N6" s="37"/>
      <c r="O6" s="37"/>
      <c r="P6" s="37"/>
      <c r="Q6" s="37"/>
      <c r="R6" s="37"/>
      <c r="S6" s="37"/>
      <c r="T6" s="37"/>
      <c r="U6" s="37"/>
    </row>
    <row r="7" spans="1:21" x14ac:dyDescent="0.25">
      <c r="A7" s="49" t="s">
        <v>212</v>
      </c>
      <c r="B7" s="50">
        <v>5000</v>
      </c>
      <c r="C7" s="52" t="s">
        <v>213</v>
      </c>
      <c r="D7" s="37"/>
      <c r="E7" s="37"/>
      <c r="F7" s="37"/>
      <c r="G7" s="37"/>
      <c r="H7" s="37"/>
      <c r="I7" s="37" t="s">
        <v>194</v>
      </c>
      <c r="J7" s="37"/>
      <c r="K7" s="37"/>
      <c r="L7" s="37"/>
      <c r="M7" s="37"/>
      <c r="N7" s="37"/>
      <c r="O7" s="37"/>
      <c r="P7" s="37"/>
      <c r="Q7" s="37"/>
      <c r="R7" s="37"/>
      <c r="S7" s="37"/>
      <c r="T7" s="37"/>
      <c r="U7" s="37"/>
    </row>
    <row r="8" spans="1:21" x14ac:dyDescent="0.25">
      <c r="A8" s="49" t="s">
        <v>214</v>
      </c>
      <c r="B8" s="50">
        <v>5000</v>
      </c>
      <c r="C8" s="51" t="s">
        <v>215</v>
      </c>
      <c r="D8" s="37"/>
      <c r="E8" s="37"/>
      <c r="F8" s="37"/>
      <c r="G8" s="37"/>
      <c r="H8" s="37"/>
      <c r="I8" s="37"/>
      <c r="J8" s="37"/>
      <c r="K8" s="37"/>
      <c r="L8" s="37"/>
      <c r="M8" s="37"/>
      <c r="N8" s="37"/>
      <c r="O8" s="37"/>
      <c r="P8" s="37"/>
      <c r="Q8" s="37"/>
      <c r="R8" s="37"/>
      <c r="S8" s="37"/>
      <c r="T8" s="37"/>
      <c r="U8" s="37"/>
    </row>
    <row r="9" spans="1:21" hidden="1" x14ac:dyDescent="0.25">
      <c r="A9" s="49" t="s">
        <v>198</v>
      </c>
      <c r="B9" s="50"/>
      <c r="C9" s="52"/>
      <c r="D9" s="37"/>
      <c r="E9" s="37"/>
      <c r="F9" s="37"/>
      <c r="G9" s="37"/>
      <c r="H9" s="37"/>
      <c r="I9" s="37"/>
      <c r="J9" s="37"/>
      <c r="K9" s="37"/>
      <c r="L9" s="37"/>
      <c r="M9" s="37"/>
      <c r="N9" s="37"/>
      <c r="O9" s="37"/>
      <c r="P9" s="37"/>
      <c r="Q9" s="37"/>
      <c r="R9" s="37"/>
      <c r="S9" s="37"/>
      <c r="T9" s="37"/>
      <c r="U9" s="37"/>
    </row>
    <row r="10" spans="1:21" hidden="1" x14ac:dyDescent="0.25">
      <c r="A10" s="49" t="s">
        <v>193</v>
      </c>
      <c r="B10" s="50"/>
      <c r="C10" s="51"/>
      <c r="D10" s="37"/>
      <c r="E10" s="37"/>
      <c r="F10" s="37"/>
      <c r="G10" s="37" t="s">
        <v>194</v>
      </c>
      <c r="H10" s="37"/>
      <c r="I10" s="37"/>
      <c r="J10" s="37"/>
      <c r="K10" s="37"/>
      <c r="L10" s="37"/>
      <c r="M10" s="37"/>
      <c r="N10" s="37"/>
      <c r="O10" s="37"/>
      <c r="P10" s="37"/>
      <c r="Q10" s="37"/>
      <c r="R10" s="37"/>
      <c r="S10" s="37"/>
      <c r="T10" s="37"/>
      <c r="U10" s="37"/>
    </row>
    <row r="11" spans="1:21" hidden="1" x14ac:dyDescent="0.25">
      <c r="A11" s="49" t="s">
        <v>199</v>
      </c>
      <c r="B11" s="50"/>
      <c r="C11" s="51"/>
      <c r="D11" s="37"/>
      <c r="E11" s="37"/>
      <c r="F11" s="37"/>
      <c r="G11" s="37"/>
      <c r="H11" s="37"/>
      <c r="I11" s="37"/>
      <c r="J11" s="37"/>
      <c r="K11" s="37"/>
      <c r="L11" s="37"/>
      <c r="M11" s="37"/>
      <c r="N11" s="37"/>
      <c r="O11" s="37"/>
      <c r="P11" s="37"/>
      <c r="Q11" s="37"/>
      <c r="R11" s="37"/>
      <c r="S11" s="37"/>
      <c r="T11" s="37"/>
      <c r="U11" s="37"/>
    </row>
    <row r="12" spans="1:21" hidden="1" x14ac:dyDescent="0.25">
      <c r="A12" s="49" t="s">
        <v>200</v>
      </c>
      <c r="B12" s="50"/>
      <c r="C12" s="51"/>
      <c r="D12" s="37"/>
      <c r="E12" s="37"/>
      <c r="F12" s="37"/>
      <c r="G12" s="37"/>
      <c r="H12" s="37"/>
      <c r="I12" s="37"/>
      <c r="J12" s="37"/>
      <c r="K12" s="37"/>
      <c r="L12" s="37"/>
      <c r="M12" s="37"/>
      <c r="N12" s="37"/>
      <c r="O12" s="37"/>
      <c r="P12" s="37"/>
      <c r="Q12" s="37"/>
      <c r="R12" s="37"/>
      <c r="S12" s="37"/>
      <c r="T12" s="37"/>
      <c r="U12" s="37"/>
    </row>
    <row r="13" spans="1:21" hidden="1" x14ac:dyDescent="0.25">
      <c r="A13" s="49" t="s">
        <v>201</v>
      </c>
      <c r="B13" s="50"/>
      <c r="C13" s="51"/>
      <c r="D13" s="37"/>
      <c r="E13" s="37"/>
      <c r="F13" s="37"/>
      <c r="G13" s="37"/>
      <c r="H13" s="37"/>
      <c r="I13" s="37"/>
      <c r="J13" s="37"/>
      <c r="K13" s="37"/>
      <c r="L13" s="37"/>
      <c r="M13" s="37"/>
      <c r="N13" s="37"/>
      <c r="O13" s="37"/>
      <c r="P13" s="37"/>
      <c r="Q13" s="37"/>
      <c r="R13" s="37"/>
      <c r="S13" s="37"/>
      <c r="T13" s="37"/>
      <c r="U13" s="37"/>
    </row>
    <row r="14" spans="1:21" x14ac:dyDescent="0.25">
      <c r="A14" s="49" t="s">
        <v>217</v>
      </c>
      <c r="B14" s="50">
        <v>10000</v>
      </c>
      <c r="C14" s="51" t="s">
        <v>218</v>
      </c>
      <c r="D14" s="37"/>
      <c r="E14" s="37"/>
      <c r="F14" s="37"/>
      <c r="G14" s="37"/>
      <c r="H14" s="37"/>
      <c r="I14" s="37"/>
      <c r="J14" s="37"/>
      <c r="K14" s="37"/>
      <c r="L14" s="37"/>
      <c r="M14" s="37"/>
      <c r="N14" s="37"/>
      <c r="O14" s="37"/>
      <c r="P14" s="37"/>
      <c r="Q14" s="37"/>
      <c r="R14" s="37"/>
      <c r="S14" s="37"/>
      <c r="T14" s="37"/>
      <c r="U14" s="37"/>
    </row>
    <row r="15" spans="1:21" x14ac:dyDescent="0.25">
      <c r="A15" s="49" t="s">
        <v>202</v>
      </c>
      <c r="B15" s="50">
        <v>5000</v>
      </c>
      <c r="C15" s="51" t="s">
        <v>210</v>
      </c>
      <c r="D15" s="37"/>
      <c r="E15" s="37"/>
      <c r="F15" s="37"/>
      <c r="G15" s="37"/>
      <c r="H15" s="37"/>
      <c r="I15" s="37"/>
      <c r="J15" s="37"/>
      <c r="K15" s="37"/>
      <c r="L15" s="37"/>
      <c r="M15" s="37"/>
      <c r="N15" s="37"/>
      <c r="O15" s="37"/>
      <c r="P15" s="37"/>
      <c r="Q15" s="37"/>
      <c r="R15" s="37"/>
      <c r="S15" s="37"/>
      <c r="T15" s="37"/>
      <c r="U15" s="37"/>
    </row>
    <row r="16" spans="1:21" x14ac:dyDescent="0.25">
      <c r="A16" s="49" t="s">
        <v>203</v>
      </c>
      <c r="B16" s="50">
        <v>2000</v>
      </c>
      <c r="C16" s="51" t="s">
        <v>206</v>
      </c>
      <c r="D16" s="37"/>
      <c r="E16" s="37"/>
      <c r="F16" s="37"/>
      <c r="G16" s="37"/>
      <c r="H16" s="37"/>
      <c r="I16" s="37"/>
      <c r="J16" s="37"/>
      <c r="K16" s="37"/>
      <c r="L16" s="37"/>
      <c r="M16" s="37"/>
      <c r="N16" s="37"/>
      <c r="O16" s="37"/>
      <c r="P16" s="37"/>
      <c r="Q16" s="37"/>
      <c r="R16" s="37"/>
      <c r="S16" s="37"/>
      <c r="T16" s="37"/>
      <c r="U16" s="37"/>
    </row>
    <row r="17" spans="1:22" hidden="1" x14ac:dyDescent="0.25">
      <c r="A17" s="49" t="s">
        <v>204</v>
      </c>
      <c r="B17" s="50"/>
      <c r="C17" s="51"/>
      <c r="D17" s="37"/>
      <c r="E17" s="37"/>
      <c r="F17" s="37"/>
      <c r="G17" s="37"/>
      <c r="H17" s="37"/>
      <c r="I17" s="37"/>
      <c r="J17" s="37"/>
      <c r="K17" s="37"/>
      <c r="L17" s="37"/>
      <c r="M17" s="37"/>
      <c r="N17" s="37"/>
      <c r="O17" s="37"/>
      <c r="P17" s="37"/>
      <c r="Q17" s="37"/>
      <c r="R17" s="37"/>
      <c r="S17" s="37"/>
      <c r="T17" s="37"/>
      <c r="U17" s="37"/>
    </row>
    <row r="18" spans="1:22" ht="18" hidden="1" customHeight="1" x14ac:dyDescent="0.25">
      <c r="A18" s="49" t="s">
        <v>205</v>
      </c>
      <c r="B18" s="50"/>
      <c r="C18" s="52"/>
      <c r="D18" s="37"/>
      <c r="E18" s="37"/>
      <c r="F18" s="37"/>
      <c r="G18" s="37"/>
      <c r="H18" s="37"/>
      <c r="I18" s="37"/>
      <c r="J18" s="37"/>
      <c r="K18" s="37"/>
      <c r="L18" s="37"/>
      <c r="M18" s="37"/>
      <c r="N18" s="37"/>
      <c r="O18" s="37"/>
      <c r="P18" s="37"/>
      <c r="Q18" s="37"/>
      <c r="R18" s="37"/>
      <c r="S18" s="37"/>
      <c r="T18" s="37"/>
      <c r="U18" s="37"/>
    </row>
    <row r="19" spans="1:22" ht="17.25" customHeight="1" x14ac:dyDescent="0.35">
      <c r="A19" s="43" t="s">
        <v>195</v>
      </c>
      <c r="B19" s="44">
        <f>SUBTOTAL(109,Costs3[Cost])</f>
        <v>33500</v>
      </c>
      <c r="C19" s="37"/>
      <c r="D19" s="37"/>
      <c r="E19" s="37"/>
      <c r="F19" s="37"/>
      <c r="G19" s="37"/>
      <c r="H19" s="37"/>
      <c r="I19" s="37"/>
      <c r="J19" s="37"/>
      <c r="K19" s="37"/>
      <c r="L19" s="37"/>
      <c r="M19" s="37"/>
      <c r="N19" s="37"/>
      <c r="O19" s="37"/>
      <c r="P19" s="37"/>
      <c r="Q19" s="37"/>
      <c r="R19" s="37"/>
      <c r="S19" s="37"/>
      <c r="T19" s="37"/>
      <c r="U19" s="37"/>
    </row>
    <row r="20" spans="1:22" ht="15.75" customHeight="1" x14ac:dyDescent="0.25">
      <c r="A20" s="45" t="s">
        <v>196</v>
      </c>
      <c r="B20" s="46">
        <f>Costs3[[#Totals],[Cost]]*0.3</f>
        <v>10050</v>
      </c>
      <c r="C20" s="37"/>
      <c r="D20" s="37"/>
      <c r="E20" s="37"/>
      <c r="F20" s="37"/>
      <c r="G20" s="37"/>
      <c r="H20" s="37"/>
      <c r="I20" s="37"/>
      <c r="J20" s="37"/>
      <c r="K20" s="37"/>
      <c r="L20" s="37"/>
      <c r="M20" s="37"/>
      <c r="N20" s="37"/>
      <c r="O20" s="37"/>
      <c r="P20" s="37"/>
      <c r="Q20" s="37"/>
      <c r="R20" s="37"/>
      <c r="S20" s="37"/>
      <c r="T20" s="37"/>
      <c r="U20" s="37"/>
    </row>
    <row r="21" spans="1:22" ht="26.25" customHeight="1" x14ac:dyDescent="0.45">
      <c r="A21" s="47" t="s">
        <v>197</v>
      </c>
      <c r="B21" s="48">
        <f>Costs3[[#Totals],[Cost]]*1.3</f>
        <v>43550</v>
      </c>
      <c r="C21" s="37"/>
      <c r="D21" s="37"/>
      <c r="E21" s="37"/>
      <c r="F21" s="37"/>
      <c r="G21" s="37"/>
      <c r="H21" s="37"/>
      <c r="I21" s="37"/>
      <c r="J21" s="37"/>
      <c r="K21" s="37"/>
      <c r="L21" s="37"/>
      <c r="M21" s="37"/>
      <c r="N21" s="37"/>
      <c r="O21" s="37"/>
      <c r="P21" s="37"/>
      <c r="Q21" s="37"/>
      <c r="R21" s="37"/>
      <c r="S21" s="37"/>
      <c r="T21" s="37"/>
      <c r="U21" s="37"/>
    </row>
    <row r="22" spans="1:22" x14ac:dyDescent="0.25">
      <c r="A22" s="37"/>
      <c r="B22" s="37"/>
      <c r="C22" s="37" t="s">
        <v>194</v>
      </c>
      <c r="D22" s="37"/>
      <c r="E22" s="37"/>
      <c r="F22" s="37"/>
      <c r="G22" s="37"/>
      <c r="H22" s="37"/>
      <c r="I22" s="37"/>
      <c r="J22" s="37"/>
      <c r="K22" s="37"/>
      <c r="L22" s="37"/>
      <c r="M22" s="37"/>
      <c r="N22" s="37"/>
      <c r="O22" s="37"/>
      <c r="P22" s="37"/>
      <c r="Q22" s="37"/>
      <c r="R22" s="37"/>
      <c r="S22" s="37"/>
      <c r="T22" s="37"/>
      <c r="U22" s="37"/>
    </row>
    <row r="23" spans="1:22" x14ac:dyDescent="0.25">
      <c r="A23" s="37"/>
      <c r="B23" s="37"/>
      <c r="C23" s="37"/>
      <c r="D23" s="37"/>
      <c r="E23" s="37"/>
      <c r="F23" s="37"/>
      <c r="G23" s="37"/>
      <c r="H23" s="37"/>
      <c r="I23" s="37"/>
      <c r="J23" s="37"/>
      <c r="K23" s="37"/>
      <c r="L23" s="37"/>
      <c r="M23" s="37"/>
      <c r="N23" s="37"/>
      <c r="O23" s="37"/>
      <c r="P23" s="37"/>
      <c r="Q23" s="37"/>
      <c r="R23" s="37"/>
      <c r="S23" s="37"/>
      <c r="T23" s="37"/>
      <c r="U23" s="37"/>
    </row>
    <row r="24" spans="1:22" x14ac:dyDescent="0.25">
      <c r="A24" s="37"/>
      <c r="B24" s="37"/>
      <c r="C24" s="37"/>
      <c r="D24" s="37"/>
      <c r="E24" s="37"/>
      <c r="F24" s="37"/>
      <c r="G24" s="37"/>
      <c r="H24" s="37"/>
      <c r="I24" s="37"/>
      <c r="J24" s="37"/>
      <c r="K24" s="37"/>
      <c r="L24" s="37"/>
      <c r="M24" s="37"/>
      <c r="N24" s="37"/>
      <c r="O24" s="37"/>
      <c r="P24" s="37"/>
      <c r="Q24" s="37"/>
      <c r="R24" s="37"/>
      <c r="S24" s="37"/>
      <c r="T24" s="37"/>
      <c r="U24" s="37"/>
    </row>
    <row r="25" spans="1:22" x14ac:dyDescent="0.25">
      <c r="A25" s="37"/>
      <c r="B25" s="37"/>
      <c r="C25" s="37"/>
      <c r="D25" s="37"/>
      <c r="E25" s="37"/>
      <c r="F25" s="37"/>
      <c r="G25" s="37"/>
      <c r="H25" s="37"/>
      <c r="I25" s="37"/>
      <c r="J25" s="37"/>
      <c r="K25" s="37"/>
      <c r="L25" s="37"/>
      <c r="M25" s="37"/>
      <c r="N25" s="37"/>
      <c r="O25" s="37"/>
      <c r="P25" s="37"/>
      <c r="Q25" s="37"/>
      <c r="R25" s="37"/>
      <c r="S25" s="37"/>
      <c r="T25" s="37"/>
      <c r="U25" s="37"/>
    </row>
    <row r="26" spans="1:22" x14ac:dyDescent="0.25">
      <c r="A26" s="37"/>
      <c r="B26" s="37"/>
      <c r="C26" s="37"/>
      <c r="D26" s="37"/>
      <c r="E26" s="37"/>
      <c r="F26" s="37"/>
      <c r="G26" s="37"/>
      <c r="H26" s="37"/>
      <c r="I26" s="37"/>
      <c r="J26" s="37"/>
      <c r="K26" s="37"/>
      <c r="L26" s="37"/>
      <c r="M26" s="37"/>
      <c r="N26" s="37"/>
      <c r="O26" s="37"/>
      <c r="P26" s="37"/>
      <c r="Q26" s="37"/>
      <c r="R26" s="37"/>
      <c r="S26" s="37"/>
      <c r="T26" s="37"/>
      <c r="U26" s="37"/>
    </row>
    <row r="27" spans="1:22" x14ac:dyDescent="0.25">
      <c r="A27" s="37"/>
      <c r="B27" s="37"/>
      <c r="C27" s="37"/>
      <c r="D27" s="37"/>
      <c r="E27" s="37"/>
      <c r="F27" s="37"/>
      <c r="G27" s="37"/>
      <c r="H27" s="37"/>
      <c r="I27" s="37"/>
      <c r="J27" s="37"/>
      <c r="K27" s="37"/>
      <c r="L27" s="37"/>
      <c r="M27" s="37"/>
      <c r="N27" s="37"/>
      <c r="O27" s="37"/>
      <c r="P27" s="37"/>
      <c r="Q27" s="37"/>
      <c r="R27" s="37"/>
      <c r="S27" s="37"/>
      <c r="T27" s="37"/>
      <c r="U27" s="37"/>
      <c r="V27" s="37"/>
    </row>
    <row r="28" spans="1:22" x14ac:dyDescent="0.25">
      <c r="A28" s="37"/>
      <c r="B28" s="37"/>
      <c r="C28" s="37" t="s">
        <v>194</v>
      </c>
      <c r="D28" s="37"/>
      <c r="E28" s="37"/>
      <c r="F28" s="37"/>
      <c r="G28" s="37"/>
      <c r="H28" s="37"/>
      <c r="I28" s="37"/>
      <c r="J28" s="37"/>
      <c r="K28" s="37"/>
      <c r="L28" s="37"/>
      <c r="M28" s="37"/>
      <c r="N28" s="37"/>
      <c r="O28" s="37"/>
      <c r="P28" s="37"/>
      <c r="Q28" s="37"/>
      <c r="R28" s="37"/>
      <c r="S28" s="37"/>
      <c r="T28" s="37"/>
      <c r="U28" s="37"/>
      <c r="V28" s="37"/>
    </row>
    <row r="29" spans="1:22" x14ac:dyDescent="0.25">
      <c r="A29" s="37"/>
      <c r="B29" s="37"/>
      <c r="C29" s="37"/>
      <c r="D29" s="37"/>
      <c r="E29" s="37"/>
      <c r="F29" s="37"/>
      <c r="G29" s="37"/>
      <c r="H29" s="37"/>
      <c r="I29" s="37"/>
      <c r="J29" s="37"/>
      <c r="K29" s="37"/>
      <c r="L29" s="37"/>
      <c r="M29" s="37"/>
      <c r="N29" s="37"/>
      <c r="O29" s="37"/>
      <c r="P29" s="37"/>
      <c r="Q29" s="37"/>
      <c r="R29" s="37"/>
      <c r="S29" s="37"/>
      <c r="T29" s="37"/>
      <c r="U29" s="37"/>
      <c r="V29" s="37"/>
    </row>
    <row r="30" spans="1:22" x14ac:dyDescent="0.25">
      <c r="A30" s="37"/>
      <c r="B30" s="37"/>
      <c r="C30" s="37"/>
      <c r="D30" s="37"/>
      <c r="E30" s="37"/>
      <c r="F30" s="37"/>
      <c r="G30" s="37"/>
      <c r="H30" s="37"/>
      <c r="I30" s="37"/>
      <c r="J30" s="37"/>
      <c r="K30" s="37"/>
      <c r="L30" s="37"/>
      <c r="M30" s="37"/>
      <c r="N30" s="37"/>
      <c r="O30" s="37"/>
      <c r="P30" s="37"/>
      <c r="Q30" s="37"/>
      <c r="R30" s="37"/>
      <c r="S30" s="37"/>
      <c r="T30" s="37"/>
      <c r="U30" s="37"/>
      <c r="V30" s="37"/>
    </row>
    <row r="31" spans="1:22" x14ac:dyDescent="0.25">
      <c r="A31" s="37"/>
      <c r="B31" s="37"/>
      <c r="C31" s="37"/>
      <c r="D31" s="37"/>
      <c r="E31" s="37"/>
      <c r="F31" s="37"/>
      <c r="G31" s="37"/>
      <c r="H31" s="37"/>
      <c r="I31" s="37"/>
      <c r="J31" s="37"/>
      <c r="K31" s="37"/>
      <c r="L31" s="37"/>
      <c r="M31" s="37"/>
      <c r="N31" s="37"/>
      <c r="O31" s="37"/>
      <c r="P31" s="37"/>
      <c r="Q31" s="37"/>
      <c r="R31" s="37"/>
      <c r="S31" s="37"/>
      <c r="T31" s="37"/>
      <c r="U31" s="37"/>
      <c r="V31" s="37"/>
    </row>
    <row r="32" spans="1:22" x14ac:dyDescent="0.25">
      <c r="A32" s="37"/>
      <c r="B32" s="37"/>
      <c r="C32" s="37"/>
      <c r="D32" s="37"/>
      <c r="E32" s="37"/>
      <c r="F32" s="37"/>
      <c r="G32" s="37"/>
      <c r="H32" s="37"/>
      <c r="I32" s="37"/>
      <c r="J32" s="37"/>
      <c r="K32" s="37"/>
      <c r="L32" s="37"/>
      <c r="M32" s="37"/>
      <c r="N32" s="37"/>
      <c r="O32" s="37"/>
      <c r="P32" s="37"/>
      <c r="Q32" s="37"/>
      <c r="R32" s="37"/>
      <c r="S32" s="37"/>
      <c r="T32" s="37"/>
      <c r="U32" s="37"/>
      <c r="V32" s="37"/>
    </row>
    <row r="33" spans="1:22" x14ac:dyDescent="0.25">
      <c r="A33" s="37"/>
      <c r="B33" s="37"/>
      <c r="C33" s="37"/>
      <c r="D33" s="37"/>
      <c r="E33" s="37"/>
      <c r="F33" s="37"/>
      <c r="G33" s="37"/>
      <c r="H33" s="37"/>
      <c r="I33" s="37"/>
      <c r="J33" s="37"/>
      <c r="K33" s="37"/>
      <c r="L33" s="37"/>
      <c r="M33" s="37"/>
      <c r="N33" s="37"/>
      <c r="O33" s="37"/>
      <c r="P33" s="37"/>
      <c r="Q33" s="37"/>
      <c r="R33" s="37"/>
      <c r="S33" s="37"/>
      <c r="T33" s="37"/>
      <c r="U33" s="37"/>
      <c r="V33" s="37"/>
    </row>
    <row r="34" spans="1:22" x14ac:dyDescent="0.25">
      <c r="A34" s="37"/>
      <c r="B34" s="37"/>
      <c r="C34" s="37"/>
      <c r="D34" s="37"/>
      <c r="E34" s="37"/>
      <c r="F34" s="37"/>
      <c r="G34" s="37"/>
      <c r="H34" s="37"/>
      <c r="I34" s="37"/>
      <c r="J34" s="37"/>
      <c r="K34" s="37"/>
      <c r="L34" s="37"/>
      <c r="M34" s="37"/>
      <c r="N34" s="37"/>
      <c r="O34" s="37"/>
      <c r="P34" s="37"/>
      <c r="Q34" s="37"/>
      <c r="R34" s="37"/>
      <c r="S34" s="37"/>
      <c r="T34" s="37"/>
      <c r="U34" s="37"/>
      <c r="V34" s="37"/>
    </row>
    <row r="35" spans="1:22" x14ac:dyDescent="0.25">
      <c r="A35" s="37"/>
      <c r="B35" s="37"/>
      <c r="C35" s="37"/>
      <c r="D35" s="37"/>
      <c r="E35" s="37"/>
      <c r="F35" s="37"/>
      <c r="G35" s="37"/>
      <c r="H35" s="37"/>
      <c r="I35" s="37"/>
      <c r="J35" s="37"/>
      <c r="K35" s="37"/>
      <c r="L35" s="37"/>
      <c r="M35" s="37"/>
      <c r="N35" s="37"/>
      <c r="O35" s="37"/>
      <c r="P35" s="37"/>
      <c r="Q35" s="37"/>
      <c r="R35" s="37"/>
      <c r="S35" s="37"/>
      <c r="T35" s="37"/>
      <c r="U35" s="37"/>
      <c r="V35" s="37"/>
    </row>
    <row r="36" spans="1:22" x14ac:dyDescent="0.25">
      <c r="A36" s="37"/>
      <c r="B36" s="37"/>
      <c r="C36" s="37"/>
      <c r="D36" s="37"/>
      <c r="E36" s="37"/>
      <c r="F36" s="37"/>
      <c r="G36" s="37"/>
      <c r="H36" s="37"/>
      <c r="I36" s="37"/>
      <c r="J36" s="37"/>
      <c r="K36" s="37"/>
      <c r="L36" s="37"/>
      <c r="M36" s="37"/>
      <c r="N36" s="37"/>
      <c r="O36" s="37"/>
      <c r="P36" s="37"/>
      <c r="Q36" s="37"/>
      <c r="R36" s="37"/>
      <c r="S36" s="37"/>
      <c r="T36" s="37"/>
      <c r="U36" s="37"/>
      <c r="V36" s="37"/>
    </row>
    <row r="37" spans="1:22" x14ac:dyDescent="0.25">
      <c r="A37" s="37"/>
      <c r="B37" s="37"/>
      <c r="C37" s="37"/>
      <c r="D37" s="37"/>
      <c r="E37" s="37"/>
      <c r="F37" s="37"/>
      <c r="G37" s="37"/>
      <c r="H37" s="37"/>
      <c r="I37" s="37"/>
      <c r="J37" s="37"/>
      <c r="K37" s="37"/>
      <c r="L37" s="37"/>
      <c r="M37" s="37"/>
      <c r="N37" s="37"/>
      <c r="O37" s="37"/>
      <c r="P37" s="37"/>
      <c r="Q37" s="37"/>
      <c r="R37" s="37"/>
      <c r="S37" s="37"/>
      <c r="T37" s="37"/>
      <c r="U37" s="37"/>
      <c r="V37" s="37"/>
    </row>
    <row r="38" spans="1:22" x14ac:dyDescent="0.25">
      <c r="A38" s="37"/>
      <c r="B38" s="37"/>
      <c r="C38" s="37"/>
      <c r="D38" s="37"/>
      <c r="E38" s="37"/>
      <c r="F38" s="37"/>
      <c r="G38" s="37"/>
      <c r="H38" s="37"/>
      <c r="I38" s="37"/>
      <c r="J38" s="37"/>
      <c r="K38" s="37"/>
      <c r="L38" s="37"/>
      <c r="M38" s="37"/>
      <c r="N38" s="37"/>
      <c r="O38" s="37"/>
      <c r="P38" s="37"/>
      <c r="Q38" s="37"/>
      <c r="R38" s="37"/>
      <c r="S38" s="37"/>
      <c r="T38" s="37"/>
      <c r="U38" s="37"/>
      <c r="V38" s="37"/>
    </row>
    <row r="39" spans="1:22" x14ac:dyDescent="0.25">
      <c r="A39" s="37"/>
      <c r="B39" s="37"/>
      <c r="C39" s="37"/>
      <c r="D39" s="37"/>
      <c r="E39" s="37"/>
      <c r="F39" s="37"/>
      <c r="G39" s="37"/>
      <c r="H39" s="37"/>
      <c r="I39" s="37"/>
      <c r="J39" s="37"/>
      <c r="K39" s="37"/>
      <c r="L39" s="37"/>
      <c r="M39" s="37"/>
      <c r="N39" s="37"/>
      <c r="O39" s="37"/>
      <c r="P39" s="37"/>
      <c r="Q39" s="37"/>
      <c r="R39" s="37"/>
      <c r="S39" s="37"/>
      <c r="T39" s="37"/>
      <c r="U39" s="37"/>
      <c r="V39" s="37"/>
    </row>
    <row r="40" spans="1:22" x14ac:dyDescent="0.25">
      <c r="A40" s="37"/>
      <c r="B40" s="37"/>
      <c r="C40" s="37"/>
      <c r="D40" s="37"/>
      <c r="E40" s="37"/>
      <c r="F40" s="37"/>
      <c r="G40" s="37"/>
      <c r="H40" s="37"/>
      <c r="I40" s="37"/>
      <c r="J40" s="37"/>
      <c r="K40" s="37"/>
      <c r="L40" s="37"/>
      <c r="M40" s="37"/>
      <c r="N40" s="37"/>
      <c r="O40" s="37"/>
      <c r="P40" s="37"/>
      <c r="Q40" s="37"/>
      <c r="R40" s="37"/>
      <c r="S40" s="37"/>
      <c r="T40" s="37"/>
      <c r="U40" s="37"/>
      <c r="V40" s="37"/>
    </row>
    <row r="41" spans="1:22" x14ac:dyDescent="0.25">
      <c r="A41" s="37"/>
      <c r="B41" s="37"/>
      <c r="C41" s="37"/>
      <c r="D41" s="37"/>
      <c r="E41" s="37"/>
      <c r="F41" s="37"/>
      <c r="G41" s="37"/>
      <c r="H41" s="37"/>
      <c r="I41" s="37"/>
      <c r="J41" s="37"/>
      <c r="K41" s="37"/>
      <c r="L41" s="37"/>
      <c r="M41" s="37"/>
      <c r="N41" s="37"/>
      <c r="O41" s="37"/>
      <c r="P41" s="37"/>
      <c r="Q41" s="37"/>
      <c r="R41" s="37"/>
      <c r="S41" s="37"/>
      <c r="T41" s="37"/>
      <c r="U41" s="37"/>
      <c r="V41" s="37"/>
    </row>
    <row r="42" spans="1:22" x14ac:dyDescent="0.25">
      <c r="A42" s="37"/>
      <c r="B42" s="37"/>
      <c r="C42" s="37"/>
      <c r="D42" s="37"/>
      <c r="E42" s="37"/>
      <c r="F42" s="37"/>
      <c r="G42" s="37"/>
      <c r="H42" s="37"/>
      <c r="I42" s="37"/>
      <c r="J42" s="37"/>
      <c r="K42" s="37"/>
      <c r="L42" s="37"/>
      <c r="M42" s="37"/>
      <c r="N42" s="37"/>
      <c r="O42" s="37"/>
      <c r="P42" s="37"/>
      <c r="Q42" s="37"/>
      <c r="R42" s="37"/>
      <c r="S42" s="37"/>
      <c r="T42" s="37"/>
      <c r="U42" s="37"/>
      <c r="V42" s="37"/>
    </row>
    <row r="43" spans="1:22" x14ac:dyDescent="0.25">
      <c r="A43" s="37"/>
      <c r="B43" s="37"/>
      <c r="C43" s="37"/>
      <c r="D43" s="37"/>
      <c r="E43" s="37"/>
      <c r="F43" s="37"/>
      <c r="G43" s="37"/>
      <c r="H43" s="37"/>
      <c r="I43" s="37"/>
      <c r="J43" s="37"/>
      <c r="K43" s="37"/>
      <c r="L43" s="37"/>
      <c r="M43" s="37"/>
      <c r="N43" s="37"/>
      <c r="O43" s="37"/>
      <c r="P43" s="37"/>
      <c r="Q43" s="37"/>
      <c r="R43" s="37"/>
      <c r="S43" s="37"/>
      <c r="T43" s="37"/>
      <c r="U43" s="37"/>
      <c r="V43" s="37"/>
    </row>
    <row r="44" spans="1:22" x14ac:dyDescent="0.25">
      <c r="A44" s="37"/>
      <c r="B44" s="37"/>
      <c r="C44" s="37"/>
      <c r="D44" s="37"/>
      <c r="E44" s="37"/>
      <c r="F44" s="37"/>
      <c r="G44" s="37"/>
      <c r="H44" s="37"/>
      <c r="I44" s="37"/>
      <c r="J44" s="37"/>
      <c r="K44" s="37"/>
      <c r="L44" s="37"/>
      <c r="M44" s="37"/>
      <c r="N44" s="37"/>
      <c r="O44" s="37"/>
      <c r="P44" s="37"/>
      <c r="Q44" s="37"/>
      <c r="R44" s="37"/>
      <c r="S44" s="37"/>
      <c r="T44" s="37"/>
      <c r="U44" s="37"/>
      <c r="V44" s="37"/>
    </row>
    <row r="45" spans="1:22" x14ac:dyDescent="0.25">
      <c r="A45" s="37"/>
      <c r="B45" s="37"/>
      <c r="C45" s="37"/>
      <c r="D45" s="37"/>
      <c r="E45" s="37"/>
      <c r="F45" s="37"/>
      <c r="G45" s="37"/>
      <c r="H45" s="37"/>
      <c r="I45" s="37"/>
      <c r="J45" s="37"/>
      <c r="K45" s="37"/>
      <c r="L45" s="37"/>
      <c r="M45" s="37"/>
      <c r="N45" s="37"/>
      <c r="O45" s="37"/>
      <c r="P45" s="37"/>
      <c r="Q45" s="37"/>
      <c r="R45" s="37"/>
      <c r="S45" s="37"/>
      <c r="T45" s="37"/>
      <c r="U45" s="37"/>
      <c r="V45" s="37"/>
    </row>
    <row r="46" spans="1:22" x14ac:dyDescent="0.25">
      <c r="A46" s="37"/>
      <c r="B46" s="37"/>
      <c r="C46" s="37"/>
      <c r="D46" s="37"/>
      <c r="E46" s="37"/>
      <c r="F46" s="37"/>
      <c r="G46" s="37"/>
      <c r="H46" s="37"/>
      <c r="I46" s="37"/>
      <c r="J46" s="37"/>
      <c r="K46" s="37"/>
      <c r="L46" s="37"/>
      <c r="M46" s="37"/>
      <c r="N46" s="37"/>
      <c r="O46" s="37"/>
      <c r="P46" s="37"/>
      <c r="Q46" s="37"/>
      <c r="R46" s="37"/>
      <c r="S46" s="37"/>
      <c r="T46" s="37"/>
      <c r="U46" s="37"/>
      <c r="V46" s="37"/>
    </row>
    <row r="47" spans="1:22" x14ac:dyDescent="0.25">
      <c r="A47" s="37"/>
      <c r="B47" s="37"/>
      <c r="C47" s="37"/>
      <c r="D47" s="37"/>
      <c r="E47" s="37"/>
      <c r="F47" s="37"/>
      <c r="G47" s="37"/>
      <c r="H47" s="37"/>
      <c r="I47" s="37"/>
      <c r="J47" s="37"/>
      <c r="K47" s="37"/>
      <c r="L47" s="37"/>
      <c r="M47" s="37"/>
      <c r="N47" s="37"/>
      <c r="O47" s="37"/>
      <c r="P47" s="37"/>
      <c r="Q47" s="37"/>
      <c r="R47" s="37"/>
      <c r="S47" s="37"/>
      <c r="T47" s="37"/>
      <c r="U47" s="37"/>
      <c r="V47" s="37"/>
    </row>
    <row r="48" spans="1:22" x14ac:dyDescent="0.25">
      <c r="A48" s="37"/>
      <c r="B48" s="37"/>
      <c r="C48" s="37"/>
      <c r="D48" s="37"/>
      <c r="E48" s="37"/>
      <c r="F48" s="37"/>
      <c r="G48" s="37"/>
      <c r="H48" s="37"/>
      <c r="I48" s="37"/>
      <c r="J48" s="37"/>
      <c r="K48" s="37"/>
      <c r="L48" s="37"/>
      <c r="M48" s="37"/>
      <c r="N48" s="37"/>
      <c r="O48" s="37"/>
      <c r="P48" s="37"/>
      <c r="Q48" s="37"/>
      <c r="R48" s="37"/>
      <c r="S48" s="37"/>
      <c r="T48" s="37"/>
      <c r="U48" s="37"/>
      <c r="V48" s="37"/>
    </row>
    <row r="49" spans="1:22" x14ac:dyDescent="0.25">
      <c r="A49" s="37"/>
      <c r="B49" s="37"/>
      <c r="C49" s="37"/>
      <c r="D49" s="37"/>
      <c r="E49" s="37"/>
      <c r="F49" s="37"/>
      <c r="G49" s="37"/>
      <c r="H49" s="37"/>
      <c r="I49" s="37"/>
      <c r="J49" s="37"/>
      <c r="K49" s="37"/>
      <c r="L49" s="37"/>
      <c r="M49" s="37"/>
      <c r="N49" s="37"/>
      <c r="O49" s="37"/>
      <c r="P49" s="37"/>
      <c r="Q49" s="37"/>
      <c r="R49" s="37"/>
      <c r="S49" s="37"/>
      <c r="T49" s="37"/>
      <c r="U49" s="37"/>
      <c r="V49" s="37"/>
    </row>
    <row r="50" spans="1:22" x14ac:dyDescent="0.25">
      <c r="A50" s="37"/>
      <c r="B50" s="37"/>
      <c r="C50" s="37"/>
      <c r="D50" s="37"/>
      <c r="E50" s="37"/>
      <c r="F50" s="37"/>
      <c r="G50" s="37"/>
      <c r="H50" s="37"/>
      <c r="I50" s="37"/>
      <c r="J50" s="37"/>
      <c r="K50" s="37"/>
      <c r="L50" s="37"/>
      <c r="M50" s="37"/>
      <c r="N50" s="37"/>
      <c r="O50" s="37"/>
      <c r="P50" s="37"/>
      <c r="Q50" s="37"/>
      <c r="R50" s="37"/>
      <c r="S50" s="37"/>
      <c r="T50" s="37"/>
      <c r="U50" s="37"/>
      <c r="V50" s="37"/>
    </row>
    <row r="51" spans="1:22" x14ac:dyDescent="0.25">
      <c r="A51" s="37"/>
      <c r="B51" s="37"/>
      <c r="C51" s="37"/>
      <c r="D51" s="37"/>
      <c r="E51" s="37"/>
      <c r="F51" s="37"/>
      <c r="G51" s="37"/>
      <c r="H51" s="37"/>
      <c r="I51" s="37"/>
      <c r="J51" s="37"/>
      <c r="K51" s="37"/>
      <c r="L51" s="37"/>
      <c r="M51" s="37"/>
      <c r="N51" s="37"/>
      <c r="O51" s="37"/>
      <c r="P51" s="37"/>
      <c r="Q51" s="37"/>
      <c r="R51" s="37"/>
      <c r="S51" s="37"/>
      <c r="T51" s="37"/>
      <c r="U51" s="37"/>
      <c r="V51" s="37"/>
    </row>
    <row r="52" spans="1:22" x14ac:dyDescent="0.25">
      <c r="A52" s="37"/>
      <c r="B52" s="37"/>
      <c r="C52" s="37"/>
      <c r="D52" s="37"/>
      <c r="E52" s="37"/>
      <c r="F52" s="37"/>
      <c r="G52" s="37"/>
      <c r="H52" s="37"/>
      <c r="I52" s="37"/>
      <c r="J52" s="37"/>
      <c r="K52" s="37"/>
      <c r="L52" s="37"/>
      <c r="M52" s="37"/>
      <c r="N52" s="37"/>
      <c r="O52" s="37"/>
      <c r="P52" s="37"/>
      <c r="Q52" s="37"/>
      <c r="R52" s="37"/>
      <c r="S52" s="37"/>
      <c r="T52" s="37"/>
      <c r="U52" s="37"/>
      <c r="V52" s="37"/>
    </row>
    <row r="53" spans="1:22" x14ac:dyDescent="0.25">
      <c r="A53" s="37"/>
      <c r="B53" s="37"/>
      <c r="C53" s="37"/>
      <c r="D53" s="37"/>
      <c r="E53" s="37"/>
      <c r="F53" s="37"/>
      <c r="G53" s="37"/>
      <c r="H53" s="37"/>
      <c r="I53" s="37"/>
      <c r="J53" s="37"/>
      <c r="K53" s="37"/>
      <c r="L53" s="37"/>
      <c r="M53" s="37"/>
      <c r="N53" s="37"/>
      <c r="O53" s="37"/>
      <c r="P53" s="37"/>
      <c r="Q53" s="37"/>
      <c r="R53" s="37"/>
      <c r="S53" s="37"/>
      <c r="T53" s="37"/>
      <c r="U53" s="37"/>
      <c r="V53" s="37"/>
    </row>
    <row r="54" spans="1:22" x14ac:dyDescent="0.25">
      <c r="A54" s="37"/>
      <c r="B54" s="37"/>
      <c r="C54" s="37"/>
      <c r="D54" s="37"/>
      <c r="E54" s="37"/>
      <c r="F54" s="37"/>
      <c r="G54" s="37"/>
      <c r="H54" s="37"/>
      <c r="I54" s="37"/>
      <c r="J54" s="37"/>
      <c r="K54" s="37"/>
      <c r="L54" s="37"/>
      <c r="M54" s="37"/>
      <c r="N54" s="37"/>
      <c r="O54" s="37"/>
      <c r="P54" s="37"/>
      <c r="Q54" s="37"/>
      <c r="R54" s="37"/>
      <c r="S54" s="37"/>
      <c r="T54" s="37"/>
      <c r="U54" s="37"/>
      <c r="V54" s="37"/>
    </row>
    <row r="55" spans="1:22" x14ac:dyDescent="0.25">
      <c r="E55" s="37"/>
      <c r="F55" s="37"/>
      <c r="G55" s="37"/>
      <c r="H55" s="37"/>
      <c r="I55" s="37"/>
      <c r="J55" s="37"/>
      <c r="K55" s="37"/>
      <c r="L55" s="37"/>
      <c r="M55" s="37"/>
      <c r="N55" s="37"/>
      <c r="O55" s="37"/>
      <c r="P55" s="37"/>
      <c r="Q55" s="37"/>
      <c r="R55" s="37"/>
      <c r="S55" s="37"/>
      <c r="T55" s="37"/>
      <c r="U55" s="37"/>
      <c r="V55" s="37"/>
    </row>
    <row r="56" spans="1:22" x14ac:dyDescent="0.25">
      <c r="E56" s="37"/>
      <c r="F56" s="37"/>
      <c r="G56" s="37"/>
      <c r="H56" s="37"/>
      <c r="I56" s="37"/>
      <c r="J56" s="37"/>
      <c r="K56" s="37"/>
      <c r="L56" s="37"/>
      <c r="M56" s="37"/>
      <c r="N56" s="37"/>
      <c r="O56" s="37"/>
      <c r="P56" s="37"/>
      <c r="Q56" s="37"/>
      <c r="R56" s="37"/>
      <c r="S56" s="37"/>
      <c r="T56" s="37"/>
      <c r="U56" s="37"/>
      <c r="V56" s="37"/>
    </row>
    <row r="57" spans="1:22" x14ac:dyDescent="0.25">
      <c r="E57" s="37"/>
      <c r="F57" s="37"/>
      <c r="G57" s="37"/>
      <c r="H57" s="37"/>
      <c r="I57" s="37"/>
      <c r="J57" s="37"/>
      <c r="K57" s="37"/>
      <c r="L57" s="37"/>
      <c r="M57" s="37"/>
      <c r="N57" s="37"/>
      <c r="O57" s="37"/>
      <c r="P57" s="37"/>
      <c r="Q57" s="37"/>
      <c r="R57" s="37"/>
      <c r="S57" s="37"/>
      <c r="T57" s="37"/>
      <c r="U57" s="37"/>
      <c r="V57" s="37"/>
    </row>
    <row r="58" spans="1:22" x14ac:dyDescent="0.25">
      <c r="M58" s="37"/>
      <c r="N58" s="37"/>
      <c r="O58" s="37"/>
      <c r="P58" s="37"/>
      <c r="Q58" s="37"/>
      <c r="R58" s="37"/>
      <c r="S58" s="37"/>
      <c r="T58" s="37"/>
      <c r="U58" s="37"/>
      <c r="V58" s="37"/>
    </row>
  </sheetData>
  <mergeCells count="1">
    <mergeCell ref="A1:C2"/>
  </mergeCells>
  <dataValidations count="5">
    <dataValidation allowBlank="1" showInputMessage="1" showErrorMessage="1" prompt="Unexpected Costs are automatically calculated in cells at right" sqref="A20:B20" xr:uid="{88DD4F15-04DC-4BFF-9830-68A087666EE3}"/>
    <dataValidation allowBlank="1" showInputMessage="1" showErrorMessage="1" prompt="Total costs are automatically calculated in cells at right" sqref="A21:B21" xr:uid="{9913F778-FD1E-4E4D-B015-739F0C18A0FC}"/>
    <dataValidation allowBlank="1" showInputMessage="1" showErrorMessage="1" prompt="Enter Estimated cost in this column under this heading" sqref="C3" xr:uid="{5B134C0A-6CA9-4113-AE79-9E0BD8705883}"/>
    <dataValidation allowBlank="1" showInputMessage="1" showErrorMessage="1" prompt="Enter Quantity in this column under this heading" sqref="B3" xr:uid="{AD748D68-5C6F-47F6-A702-F980191526F6}"/>
    <dataValidation allowBlank="1" showInputMessage="1" showErrorMessage="1" prompt="Enter Items in this column under this heading" sqref="A3" xr:uid="{D2B23F4B-73D7-4FFE-AF13-D5D8AF58C8C0}"/>
  </dataValidation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5"/>
  <sheetViews>
    <sheetView workbookViewId="0">
      <selection activeCell="G33" sqref="G33"/>
    </sheetView>
  </sheetViews>
  <sheetFormatPr defaultRowHeight="15" x14ac:dyDescent="0.25"/>
  <sheetData>
    <row r="2" spans="2:5" x14ac:dyDescent="0.25">
      <c r="B2" s="12" t="s">
        <v>75</v>
      </c>
      <c r="E2" s="13" t="s">
        <v>76</v>
      </c>
    </row>
    <row r="3" spans="2:5" x14ac:dyDescent="0.25">
      <c r="B3" s="14" t="s">
        <v>77</v>
      </c>
      <c r="E3" t="s">
        <v>78</v>
      </c>
    </row>
    <row r="4" spans="2:5" x14ac:dyDescent="0.25">
      <c r="B4" s="14" t="s">
        <v>79</v>
      </c>
      <c r="E4" t="s">
        <v>80</v>
      </c>
    </row>
    <row r="5" spans="2:5" x14ac:dyDescent="0.25">
      <c r="B5" s="14" t="s">
        <v>81</v>
      </c>
      <c r="E5" t="s">
        <v>82</v>
      </c>
    </row>
    <row r="6" spans="2:5" x14ac:dyDescent="0.25">
      <c r="B6" s="14" t="s">
        <v>83</v>
      </c>
      <c r="E6" t="s">
        <v>84</v>
      </c>
    </row>
    <row r="7" spans="2:5" x14ac:dyDescent="0.25">
      <c r="B7" s="14" t="s">
        <v>85</v>
      </c>
    </row>
    <row r="8" spans="2:5" x14ac:dyDescent="0.25">
      <c r="B8" s="14" t="s">
        <v>86</v>
      </c>
    </row>
    <row r="9" spans="2:5" x14ac:dyDescent="0.25">
      <c r="B9" s="14" t="s">
        <v>87</v>
      </c>
    </row>
    <row r="10" spans="2:5" x14ac:dyDescent="0.25">
      <c r="B10" s="14" t="s">
        <v>88</v>
      </c>
    </row>
    <row r="11" spans="2:5" x14ac:dyDescent="0.25">
      <c r="B11" s="14" t="s">
        <v>89</v>
      </c>
    </row>
    <row r="12" spans="2:5" x14ac:dyDescent="0.25">
      <c r="B12" s="14" t="s">
        <v>90</v>
      </c>
    </row>
    <row r="13" spans="2:5" x14ac:dyDescent="0.25">
      <c r="B13" s="14" t="s">
        <v>91</v>
      </c>
    </row>
    <row r="14" spans="2:5" x14ac:dyDescent="0.25">
      <c r="B14" s="14" t="s">
        <v>92</v>
      </c>
    </row>
    <row r="15" spans="2:5" x14ac:dyDescent="0.25">
      <c r="B15" s="14" t="s">
        <v>93</v>
      </c>
    </row>
    <row r="17" spans="2:9" x14ac:dyDescent="0.25">
      <c r="B17" s="14" t="s">
        <v>133</v>
      </c>
    </row>
    <row r="18" spans="2:9" x14ac:dyDescent="0.25">
      <c r="B18" s="556" t="s">
        <v>110</v>
      </c>
      <c r="C18" s="556"/>
      <c r="D18" s="556"/>
      <c r="E18" s="556"/>
      <c r="F18" s="556"/>
      <c r="G18" s="556"/>
      <c r="H18" s="556"/>
      <c r="I18" s="556"/>
    </row>
    <row r="20" spans="2:9" x14ac:dyDescent="0.25">
      <c r="B20" t="s">
        <v>112</v>
      </c>
      <c r="E20" s="34">
        <f>'Flip - Profit'!I52</f>
        <v>2345</v>
      </c>
      <c r="F20" s="33">
        <f t="shared" ref="F20:F25" si="0">E20/$E$25</f>
        <v>2.9282607338342106E-2</v>
      </c>
    </row>
    <row r="21" spans="2:9" x14ac:dyDescent="0.25">
      <c r="B21" t="s">
        <v>111</v>
      </c>
      <c r="E21" s="34">
        <f>'Flip - Profit'!I54</f>
        <v>2600</v>
      </c>
      <c r="F21" s="33">
        <f t="shared" si="0"/>
        <v>3.2466856750400633E-2</v>
      </c>
    </row>
    <row r="22" spans="2:9" x14ac:dyDescent="0.25">
      <c r="B22" t="s">
        <v>3</v>
      </c>
      <c r="E22" s="34">
        <f>'Flip - Profit'!I56</f>
        <v>25776.666666666672</v>
      </c>
      <c r="F22" s="33">
        <f t="shared" si="0"/>
        <v>0.32187974775749761</v>
      </c>
    </row>
    <row r="23" spans="2:9" x14ac:dyDescent="0.25">
      <c r="B23" t="s">
        <v>113</v>
      </c>
      <c r="E23" s="34">
        <f>'Flip - Profit'!I58</f>
        <v>19360</v>
      </c>
      <c r="F23" s="33">
        <f t="shared" si="0"/>
        <v>0.24175321026452162</v>
      </c>
    </row>
    <row r="24" spans="2:9" x14ac:dyDescent="0.25">
      <c r="B24" t="s">
        <v>114</v>
      </c>
      <c r="E24" s="34">
        <f>'Flip - Profit'!I60</f>
        <v>30000</v>
      </c>
      <c r="F24" s="33">
        <f t="shared" si="0"/>
        <v>0.37461757788923805</v>
      </c>
    </row>
    <row r="25" spans="2:9" x14ac:dyDescent="0.25">
      <c r="B25" t="s">
        <v>0</v>
      </c>
      <c r="E25" s="34">
        <f>'Flip - Profit'!I62</f>
        <v>80081.666666666672</v>
      </c>
      <c r="F25" s="33">
        <f t="shared" si="0"/>
        <v>1</v>
      </c>
    </row>
    <row r="27" spans="2:9" x14ac:dyDescent="0.25">
      <c r="B27" s="14" t="s">
        <v>134</v>
      </c>
    </row>
    <row r="28" spans="2:9" x14ac:dyDescent="0.25">
      <c r="B28" s="556" t="s">
        <v>110</v>
      </c>
      <c r="C28" s="556"/>
      <c r="D28" s="556"/>
      <c r="E28" s="556"/>
      <c r="F28" s="556"/>
      <c r="G28" s="556"/>
      <c r="H28" s="556"/>
      <c r="I28" s="556"/>
    </row>
    <row r="30" spans="2:9" x14ac:dyDescent="0.25">
      <c r="B30" t="s">
        <v>112</v>
      </c>
      <c r="E30" s="34">
        <f>'Flip - Sales Price'!I52</f>
        <v>2220</v>
      </c>
      <c r="F30" s="33">
        <f t="shared" ref="F30:F35" si="1">E30/$E$35</f>
        <v>1.651412394295124E-2</v>
      </c>
    </row>
    <row r="31" spans="2:9" x14ac:dyDescent="0.25">
      <c r="B31" t="s">
        <v>111</v>
      </c>
      <c r="E31" s="34">
        <f>'Flip - Sales Price'!I54</f>
        <v>2475</v>
      </c>
      <c r="F31" s="33">
        <f t="shared" si="1"/>
        <v>1.8411016558019962E-2</v>
      </c>
    </row>
    <row r="32" spans="2:9" x14ac:dyDescent="0.25">
      <c r="B32" t="s">
        <v>3</v>
      </c>
      <c r="E32" s="34">
        <f>'Flip - Sales Price'!I56</f>
        <v>52185.38260273973</v>
      </c>
      <c r="F32" s="33">
        <f t="shared" si="1"/>
        <v>0.38819634068106995</v>
      </c>
    </row>
    <row r="33" spans="2:6" x14ac:dyDescent="0.25">
      <c r="B33" t="s">
        <v>113</v>
      </c>
      <c r="E33" s="34">
        <f>'Flip - Sales Price'!I58</f>
        <v>27550</v>
      </c>
      <c r="F33" s="33">
        <f t="shared" si="1"/>
        <v>0.20493879037311111</v>
      </c>
    </row>
    <row r="34" spans="2:6" x14ac:dyDescent="0.25">
      <c r="B34" t="s">
        <v>114</v>
      </c>
      <c r="E34" s="34">
        <f>'Flip - Sales Price'!I60</f>
        <v>50000</v>
      </c>
      <c r="F34" s="33">
        <f t="shared" si="1"/>
        <v>0.37193972844484774</v>
      </c>
    </row>
    <row r="35" spans="2:6" x14ac:dyDescent="0.25">
      <c r="B35" t="s">
        <v>0</v>
      </c>
      <c r="E35" s="34">
        <f>'Flip - Sales Price'!I62</f>
        <v>134430.38260273973</v>
      </c>
      <c r="F35" s="33">
        <f t="shared" si="1"/>
        <v>1</v>
      </c>
    </row>
  </sheetData>
  <mergeCells count="2">
    <mergeCell ref="B18:I18"/>
    <mergeCell ref="B28:I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Flip - Profit</vt:lpstr>
      <vt:lpstr>Flip - Sales Price</vt:lpstr>
      <vt:lpstr>Reno Budget Worksheet</vt:lpstr>
      <vt:lpstr>Data sheet</vt:lpstr>
      <vt:lpstr>'Flip - Profit'!Print_Area</vt:lpstr>
      <vt:lpstr>'Flip - Sales Price'!Print_Area</vt:lpstr>
      <vt:lpstr>Instructions!Print_Area</vt:lpstr>
    </vt:vector>
  </TitlesOfParts>
  <Company>Calvert Home Mortgage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Day</dc:creator>
  <cp:lastModifiedBy>Carolyn Schneider - Calvert Home Mortgage Inv. Corp.</cp:lastModifiedBy>
  <cp:lastPrinted>2015-01-26T17:39:19Z</cp:lastPrinted>
  <dcterms:created xsi:type="dcterms:W3CDTF">2010-02-17T02:11:49Z</dcterms:created>
  <dcterms:modified xsi:type="dcterms:W3CDTF">2025-05-05T16:39:29Z</dcterms:modified>
</cp:coreProperties>
</file>