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Z:\CHMIC\Marketing Team\Tools &amp; Resources\Flip Analyzers\"/>
    </mc:Choice>
  </mc:AlternateContent>
  <xr:revisionPtr revIDLastSave="0" documentId="13_ncr:1_{AB515A83-C2EF-4B1F-8F3C-5EA61B479694}" xr6:coauthVersionLast="47" xr6:coauthVersionMax="47" xr10:uidLastSave="{00000000-0000-0000-0000-000000000000}"/>
  <bookViews>
    <workbookView xWindow="28680" yWindow="-120" windowWidth="29040" windowHeight="15720" activeTab="2" xr2:uid="{00000000-000D-0000-FFFF-FFFF00000000}"/>
  </bookViews>
  <sheets>
    <sheet name="Instructions" sheetId="3" r:id="rId1"/>
    <sheet name="Flip - Profit" sheetId="4" state="hidden" r:id="rId2"/>
    <sheet name="Flip - Sales Price" sheetId="6" r:id="rId3"/>
    <sheet name="Reno Budget Worksheet" sheetId="8" r:id="rId4"/>
    <sheet name="Data sheet" sheetId="5" state="hidden" r:id="rId5"/>
  </sheets>
  <externalReferences>
    <externalReference r:id="rId6"/>
  </externalReferences>
  <definedNames>
    <definedName name="_xlnm.Print_Area" localSheetId="1">'Flip - Profit'!$A$1:$BA$75</definedName>
    <definedName name="_xlnm.Print_Area" localSheetId="2">'Flip - Sales Price'!$A$1:$BA$75</definedName>
    <definedName name="_xlnm.Print_Area" localSheetId="0">Instructions!$A$1:$AR$108</definedName>
    <definedName name="Property_Type">[1]Data!$B$3:$B$15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5" i="6" l="1"/>
  <c r="J35" i="6"/>
  <c r="I52" i="6" s="1"/>
  <c r="E30" i="5" s="1"/>
  <c r="B19" i="8"/>
  <c r="B21" i="8" s="1"/>
  <c r="I60" i="4"/>
  <c r="J44" i="4"/>
  <c r="Z25" i="4"/>
  <c r="Z35" i="4" s="1"/>
  <c r="I58" i="4" s="1"/>
  <c r="E23" i="5" s="1"/>
  <c r="I60" i="6"/>
  <c r="E34" i="5" s="1"/>
  <c r="AV42" i="4"/>
  <c r="AJ44" i="4" s="1"/>
  <c r="AJ46" i="4"/>
  <c r="E24" i="5"/>
  <c r="J44" i="6"/>
  <c r="H72" i="6" s="1"/>
  <c r="AP35" i="6"/>
  <c r="AX26" i="6" s="1"/>
  <c r="AP35" i="4"/>
  <c r="AX34" i="4" s="1"/>
  <c r="J35" i="4"/>
  <c r="I52" i="4" s="1"/>
  <c r="E20" i="5" s="1"/>
  <c r="AX25" i="4"/>
  <c r="AX29" i="4"/>
  <c r="AX31" i="4"/>
  <c r="AX30" i="4"/>
  <c r="CF43" i="4"/>
  <c r="AX26" i="4"/>
  <c r="AX27" i="4"/>
  <c r="AT29" i="4"/>
  <c r="AX32" i="4"/>
  <c r="AX33" i="4"/>
  <c r="Z35" i="6" l="1"/>
  <c r="I58" i="6" s="1"/>
  <c r="E33" i="5" s="1"/>
  <c r="X46" i="6"/>
  <c r="AT34" i="6"/>
  <c r="AT28" i="6"/>
  <c r="AT26" i="6"/>
  <c r="AT32" i="6"/>
  <c r="AT33" i="6"/>
  <c r="AT30" i="6"/>
  <c r="AT25" i="6"/>
  <c r="AT31" i="6"/>
  <c r="B20" i="8"/>
  <c r="M70" i="4"/>
  <c r="AT31" i="4"/>
  <c r="H72" i="4"/>
  <c r="R72" i="4" s="1"/>
  <c r="AX27" i="6"/>
  <c r="AT30" i="4"/>
  <c r="AX34" i="6"/>
  <c r="AX28" i="4"/>
  <c r="AX35" i="4" s="1"/>
  <c r="AT29" i="6"/>
  <c r="M72" i="4"/>
  <c r="H70" i="4"/>
  <c r="AX30" i="6"/>
  <c r="AT28" i="4"/>
  <c r="AV44" i="4"/>
  <c r="AV46" i="4" s="1"/>
  <c r="I56" i="4" s="1"/>
  <c r="E22" i="5" s="1"/>
  <c r="H70" i="6"/>
  <c r="AX33" i="6"/>
  <c r="AT34" i="4"/>
  <c r="AT33" i="4"/>
  <c r="AX31" i="6"/>
  <c r="AT26" i="4"/>
  <c r="AX29" i="6"/>
  <c r="AR62" i="4"/>
  <c r="AX25" i="6"/>
  <c r="AT25" i="4"/>
  <c r="AX32" i="6"/>
  <c r="AT32" i="4"/>
  <c r="AX28" i="6"/>
  <c r="AT27" i="4"/>
  <c r="AT27" i="6"/>
  <c r="AV42" i="6" l="1"/>
  <c r="AJ46" i="6" s="1"/>
  <c r="W70" i="4"/>
  <c r="R70" i="4"/>
  <c r="W72" i="4"/>
  <c r="AQ72" i="4"/>
  <c r="AL72" i="4"/>
  <c r="AX35" i="6"/>
  <c r="AT35" i="4"/>
  <c r="AT35" i="6"/>
  <c r="AJ44" i="6" l="1"/>
  <c r="AR62" i="6" s="1"/>
  <c r="I54" i="6"/>
  <c r="AG72" i="4"/>
  <c r="AB72" i="4"/>
  <c r="AL70" i="4"/>
  <c r="AQ70" i="4"/>
  <c r="AR54" i="4"/>
  <c r="I54" i="4"/>
  <c r="AG70" i="4"/>
  <c r="AB70" i="4"/>
  <c r="AV46" i="6" l="1"/>
  <c r="I56" i="6" s="1"/>
  <c r="E32" i="5" s="1"/>
  <c r="W70" i="6"/>
  <c r="M72" i="6"/>
  <c r="R72" i="6" s="1"/>
  <c r="AL72" i="6" s="1"/>
  <c r="AV44" i="6"/>
  <c r="AR54" i="6" s="1"/>
  <c r="M70" i="6"/>
  <c r="R70" i="6" s="1"/>
  <c r="AQ70" i="6" s="1"/>
  <c r="W72" i="6"/>
  <c r="E31" i="5"/>
  <c r="I62" i="6"/>
  <c r="AR52" i="6" s="1"/>
  <c r="E21" i="5"/>
  <c r="I62" i="4"/>
  <c r="AR58" i="4"/>
  <c r="AR56" i="4"/>
  <c r="AL70" i="6" l="1"/>
  <c r="AG70" i="6"/>
  <c r="AQ72" i="6"/>
  <c r="AG72" i="6" s="1"/>
  <c r="AB70" i="6"/>
  <c r="AR60" i="4"/>
  <c r="AR52" i="4"/>
  <c r="E25" i="5"/>
  <c r="AR60" i="6"/>
  <c r="E35" i="5"/>
  <c r="F31" i="5" s="1"/>
  <c r="AB72" i="6" l="1"/>
  <c r="F25" i="5"/>
  <c r="F24" i="5"/>
  <c r="F23" i="5"/>
  <c r="F20" i="5"/>
  <c r="F22" i="5"/>
  <c r="AR58" i="6"/>
  <c r="AR56" i="6"/>
  <c r="F34" i="5"/>
  <c r="F35" i="5"/>
  <c r="F33" i="5"/>
  <c r="F30" i="5"/>
  <c r="F32" i="5"/>
  <c r="F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Dale Koeller</author>
    <author>Dean Koeller</author>
    <author>Keith Uthe</author>
  </authors>
  <commentList>
    <comment ref="A1" authorId="0" shapeId="0" xr:uid="{00000000-0006-0000-0200-000001000000}">
      <text>
        <r>
          <rPr>
            <b/>
            <u/>
            <sz val="14"/>
            <color indexed="81"/>
            <rFont val="Calibri"/>
            <family val="2"/>
          </rPr>
          <t>Profit Focused</t>
        </r>
        <r>
          <rPr>
            <sz val="9"/>
            <color indexed="81"/>
            <rFont val="Tahoma"/>
            <family val="2"/>
          </rPr>
          <t xml:space="preserve">
This spreadsheet assumes you know what profit you would like to make and calculates the MAXIMUM Purchase price for the property.  Your profitability is based on a few assumptions in order to calculate your costs. Items you need to assume including your purchase price, down payment and mortgage you wish to borrow.</t>
        </r>
      </text>
    </comment>
    <comment ref="B10" authorId="1" shapeId="0" xr:uid="{00000000-0006-0000-0200-000002000000}">
      <text>
        <r>
          <rPr>
            <b/>
            <u/>
            <sz val="14"/>
            <color indexed="81"/>
            <rFont val="Calibri"/>
            <family val="2"/>
          </rPr>
          <t>Company Information</t>
        </r>
        <r>
          <rPr>
            <sz val="9"/>
            <color indexed="81"/>
            <rFont val="Tahoma"/>
            <family val="2"/>
          </rPr>
          <t xml:space="preserve">
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200-000003000000}">
      <text>
        <r>
          <rPr>
            <b/>
            <u/>
            <sz val="14"/>
            <color indexed="81"/>
            <rFont val="Calibri"/>
            <family val="2"/>
          </rPr>
          <t xml:space="preserve">Property Information
</t>
        </r>
        <r>
          <rPr>
            <sz val="9"/>
            <color indexed="81"/>
            <rFont val="Tahoma"/>
            <family val="2"/>
          </rPr>
          <t xml:space="preserve">
Complete this section with all the relevant address and purchase information about that property being analyzed.</t>
        </r>
      </text>
    </comment>
    <comment ref="D22" authorId="0" shapeId="0" xr:uid="{00000000-0006-0000-0200-000004000000}">
      <text>
        <r>
          <rPr>
            <b/>
            <u/>
            <sz val="14"/>
            <color indexed="81"/>
            <rFont val="Calibri"/>
            <family val="2"/>
          </rPr>
          <t xml:space="preserve">Purchase Costs
</t>
        </r>
        <r>
          <rPr>
            <sz val="9"/>
            <color indexed="81"/>
            <rFont val="Tahoma"/>
            <family val="2"/>
          </rPr>
          <t xml:space="preserve">
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2" shapeId="0" xr:uid="{00000000-0006-0000-0200-000005000000}">
      <text>
        <r>
          <rPr>
            <b/>
            <u/>
            <sz val="14"/>
            <color indexed="81"/>
            <rFont val="Calibri"/>
            <family val="2"/>
          </rPr>
          <t xml:space="preserve">Real Estate Commissions
</t>
        </r>
        <r>
          <rPr>
            <sz val="9"/>
            <color indexed="81"/>
            <rFont val="Tahoma"/>
            <family val="2"/>
          </rPr>
          <t xml:space="preserve">
The real estate agent fees are calculated based on commission of 7% of the first $100,000 and 3% of the balance of the selling price, plus GST.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00000000-0006-0000-0200-000006000000}">
      <text>
        <r>
          <rPr>
            <b/>
            <u/>
            <sz val="14"/>
            <color indexed="81"/>
            <rFont val="Calibri"/>
            <family val="2"/>
          </rPr>
          <t>Real Estate Agent Fee</t>
        </r>
        <r>
          <rPr>
            <sz val="9"/>
            <color indexed="81"/>
            <rFont val="Tahoma"/>
            <family val="2"/>
          </rPr>
          <t xml:space="preserve">
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200-000007000000}">
      <text>
        <r>
          <rPr>
            <b/>
            <u/>
            <sz val="14"/>
            <color indexed="81"/>
            <rFont val="Calibri"/>
            <family val="2"/>
          </rPr>
          <t>Real Estate Agent Discount</t>
        </r>
        <r>
          <rPr>
            <sz val="9"/>
            <color indexed="81"/>
            <rFont val="Tahoma"/>
            <family val="2"/>
          </rPr>
          <t xml:space="preserve">
Enter in a discount if your Realtor is offering you one.</t>
        </r>
      </text>
    </comment>
    <comment ref="J27" authorId="0" shapeId="0" xr:uid="{00000000-0006-0000-0200-000008000000}">
      <text>
        <r>
          <rPr>
            <b/>
            <u/>
            <sz val="14"/>
            <color indexed="81"/>
            <rFont val="Calibri"/>
            <family val="2"/>
          </rPr>
          <t>Title Insurance</t>
        </r>
        <r>
          <rPr>
            <u/>
            <sz val="9"/>
            <color indexed="81"/>
            <rFont val="Tahoma"/>
            <family val="2"/>
          </rPr>
          <t xml:space="preserve">
</t>
        </r>
        <r>
          <rPr>
            <sz val="9"/>
            <color indexed="81"/>
            <rFont val="Tahoma"/>
            <family val="2"/>
          </rPr>
          <t xml:space="preserve">
This is normally a cost at your lawyer's office, and is sometimes paid for by the seller if they cannot provide you an RPR (real property report).</t>
        </r>
      </text>
    </comment>
    <comment ref="J29" authorId="0" shapeId="0" xr:uid="{00000000-0006-0000-0200-000009000000}">
      <text>
        <r>
          <rPr>
            <b/>
            <u/>
            <sz val="14"/>
            <color indexed="81"/>
            <rFont val="Calibri"/>
            <family val="2"/>
          </rPr>
          <t>Appraisal Fee</t>
        </r>
        <r>
          <rPr>
            <b/>
            <sz val="14"/>
            <color indexed="81"/>
            <rFont val="Calibri"/>
            <family val="2"/>
          </rPr>
          <t xml:space="preserve">
</t>
        </r>
        <r>
          <rPr>
            <b/>
            <sz val="9"/>
            <color indexed="81"/>
            <rFont val="Tahoma"/>
            <family val="2"/>
          </rPr>
          <t xml:space="preserve">
</t>
        </r>
        <r>
          <rPr>
            <sz val="9"/>
            <color indexed="81"/>
            <rFont val="Tahoma"/>
            <family val="2"/>
          </rPr>
          <t>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2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200-00000B000000}">
      <text>
        <r>
          <rPr>
            <b/>
            <u/>
            <sz val="14"/>
            <color indexed="81"/>
            <rFont val="Calibri"/>
            <family val="2"/>
          </rPr>
          <t>Property Insurance</t>
        </r>
        <r>
          <rPr>
            <sz val="9"/>
            <color indexed="81"/>
            <rFont val="Tahoma"/>
            <family val="2"/>
          </rPr>
          <t xml:space="preserve">
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200-00000C000000}">
      <text>
        <r>
          <rPr>
            <b/>
            <u/>
            <sz val="14"/>
            <color indexed="81"/>
            <rFont val="Calibri"/>
            <family val="2"/>
          </rPr>
          <t>Land Transfer Tax</t>
        </r>
        <r>
          <rPr>
            <sz val="9"/>
            <color indexed="81"/>
            <rFont val="Tahoma"/>
            <family val="2"/>
          </rPr>
          <t xml:space="preserve">
There is no land transfer tax in Alberta.  In most provinces this is a cost to the seller.  Check with your Realtor or lawyer for information on land transfer tax in the province you are operating in.
</t>
        </r>
      </text>
    </comment>
    <comment ref="J32" authorId="0" shapeId="0" xr:uid="{00000000-0006-0000-0200-00000D000000}">
      <text>
        <r>
          <rPr>
            <b/>
            <u/>
            <sz val="14"/>
            <color indexed="81"/>
            <rFont val="Calibri"/>
            <family val="2"/>
          </rPr>
          <t>Property Taxes</t>
        </r>
        <r>
          <rPr>
            <sz val="9"/>
            <color indexed="81"/>
            <rFont val="Tahoma"/>
            <family val="2"/>
          </rPr>
          <t xml:space="preserve">
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t>
        </r>
      </text>
    </comment>
    <comment ref="J40" authorId="0" shapeId="0" xr:uid="{00000000-0006-0000-0200-00000E000000}">
      <text>
        <r>
          <rPr>
            <b/>
            <u/>
            <sz val="14"/>
            <color indexed="81"/>
            <rFont val="Calibri"/>
            <family val="2"/>
          </rPr>
          <t>Renovation Timeline</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200-00000F000000}">
      <text>
        <r>
          <rPr>
            <b/>
            <u/>
            <sz val="14"/>
            <color indexed="81"/>
            <rFont val="Calibri"/>
            <family val="2"/>
          </rPr>
          <t xml:space="preserve">Profit Goal
</t>
        </r>
        <r>
          <rPr>
            <sz val="9"/>
            <color indexed="81"/>
            <rFont val="Tahoma"/>
            <family val="2"/>
          </rPr>
          <t xml:space="preserve">
Consider carefully the profit you believe you should earn for taking on the work, risk of capital, and labour for your project.  
Protect your profit by estimating fairly and conservatively your After-Repaired Value.  If you are able to sell your property for more than your conservative estimate, then you will have bonused your income, while still protecting your minimum profit to the best of your abilities.
</t>
        </r>
      </text>
    </comment>
    <comment ref="BY40" authorId="2" shapeId="0" xr:uid="{00000000-0006-0000-0200-000010000000}">
      <text>
        <r>
          <rPr>
            <b/>
            <sz val="9"/>
            <color indexed="81"/>
            <rFont val="Tahoma"/>
            <family val="2"/>
          </rPr>
          <t>Is this a locked cell with this amount?  Are users allowed to enter any number they want?  Should this be a calculation whereby the rate is based on the percentage of the down payment to the purchase price?</t>
        </r>
        <r>
          <rPr>
            <sz val="9"/>
            <color indexed="81"/>
            <rFont val="Tahoma"/>
            <family val="2"/>
          </rPr>
          <t xml:space="preserve">
</t>
        </r>
      </text>
    </comment>
    <comment ref="J42" authorId="0" shapeId="0" xr:uid="{00000000-0006-0000-0200-000011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2" authorId="0" shapeId="0" xr:uid="{00000000-0006-0000-0200-000012000000}">
      <text>
        <r>
          <rPr>
            <b/>
            <u/>
            <sz val="14"/>
            <color indexed="81"/>
            <rFont val="Calibri"/>
            <family val="2"/>
          </rPr>
          <t>Profit Goal</t>
        </r>
        <r>
          <rPr>
            <b/>
            <sz val="9"/>
            <color indexed="81"/>
            <rFont val="Tahoma"/>
            <family val="2"/>
          </rPr>
          <t xml:space="preserve">
</t>
        </r>
        <r>
          <rPr>
            <sz val="9"/>
            <color indexed="81"/>
            <rFont val="Tahoma"/>
            <family val="2"/>
          </rPr>
          <t xml:space="preserve">
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X44" authorId="0" shapeId="0" xr:uid="{00000000-0006-0000-0200-000013000000}">
      <text>
        <r>
          <rPr>
            <b/>
            <u/>
            <sz val="14"/>
            <color indexed="81"/>
            <rFont val="Calibri"/>
            <family val="2"/>
          </rPr>
          <t>Down Payment Requirements</t>
        </r>
        <r>
          <rPr>
            <sz val="9"/>
            <color indexed="81"/>
            <rFont val="Tahoma"/>
            <family val="2"/>
          </rPr>
          <t xml:space="preserve">
When you finance with Calvert Home Mortgage your minimum down payment is $10,000.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200-000014000000}">
      <text>
        <r>
          <rPr>
            <b/>
            <u/>
            <sz val="14"/>
            <color indexed="81"/>
            <rFont val="Calibri"/>
            <family val="2"/>
          </rPr>
          <t>Monthly Interest</t>
        </r>
        <r>
          <rPr>
            <sz val="9"/>
            <color indexed="81"/>
            <rFont val="Tahoma"/>
            <family val="2"/>
          </rPr>
          <t xml:space="preserve">
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1" shapeId="0" xr:uid="{00000000-0006-0000-0200-000015000000}">
      <text>
        <r>
          <rPr>
            <b/>
            <u/>
            <sz val="14"/>
            <color indexed="81"/>
            <rFont val="Calibri"/>
            <family val="2"/>
          </rPr>
          <t xml:space="preserve">Renovation Budget
</t>
        </r>
        <r>
          <rPr>
            <sz val="9"/>
            <color indexed="81"/>
            <rFont val="Tahoma"/>
            <family val="2"/>
          </rPr>
          <t xml:space="preserve">
We recommned you build in a 10% contingency for your renovation budget to cover any unforeseen items or cost overruns.</t>
        </r>
      </text>
    </comment>
    <comment ref="X46" authorId="1" shapeId="0" xr:uid="{00000000-0006-0000-0200-000016000000}">
      <text>
        <r>
          <rPr>
            <b/>
            <u/>
            <sz val="14"/>
            <color indexed="81"/>
            <rFont val="Calibri"/>
            <family val="2"/>
          </rPr>
          <t xml:space="preserve">Net Mortgage </t>
        </r>
        <r>
          <rPr>
            <b/>
            <sz val="9"/>
            <color indexed="81"/>
            <rFont val="Tahoma"/>
            <family val="2"/>
          </rPr>
          <t xml:space="preserve">
</t>
        </r>
        <r>
          <rPr>
            <sz val="9"/>
            <color indexed="81"/>
            <rFont val="Tahoma"/>
            <family val="2"/>
          </rPr>
          <t>The net mortgage is the amount that the lender will advance in cash to the lawyer at closing of the purchase, and does not include any commitment/financing fees.  The purchase price should equal the down payment plus the net mortgage. 
While this sheet works to calculate your maximum purchase price by working backwards knowing what profit goals you have, for the purposes of estimating your total costs, you need to assume both your purchase price, and the mortgage amount you wish to borrow.  Make an estimation of your purchase price, down payment, and net mortgage to see what your Maximum Purchase Price should be.  
Once you are certain what your Purchase Price will be, you may prefer to use the "Flip - Sales Price" focused spreadsheet.</t>
        </r>
      </text>
    </comment>
    <comment ref="BJ46" authorId="2" shapeId="0" xr:uid="{00000000-0006-0000-0200-000017000000}">
      <text>
        <r>
          <rPr>
            <b/>
            <sz val="9"/>
            <color indexed="81"/>
            <rFont val="Tahoma"/>
            <family val="2"/>
          </rPr>
          <t>Take the Maximum purcahse price from part H and subtract the down payment and enter the amount here.</t>
        </r>
        <r>
          <rPr>
            <sz val="9"/>
            <color indexed="81"/>
            <rFont val="Tahoma"/>
            <family val="2"/>
          </rPr>
          <t xml:space="preserve">
</t>
        </r>
      </text>
    </comment>
    <comment ref="AR52" authorId="0" shapeId="0" xr:uid="{00000000-0006-0000-0200-000018000000}">
      <text>
        <r>
          <rPr>
            <b/>
            <u/>
            <sz val="14"/>
            <color indexed="81"/>
            <rFont val="Calibri"/>
            <family val="2"/>
          </rPr>
          <t>Maximum Purchase Price</t>
        </r>
        <r>
          <rPr>
            <b/>
            <sz val="9"/>
            <color indexed="81"/>
            <rFont val="Tahoma"/>
            <family val="2"/>
          </rPr>
          <t xml:space="preserve">
</t>
        </r>
        <r>
          <rPr>
            <sz val="9"/>
            <color indexed="81"/>
            <rFont val="Tahoma"/>
            <family val="2"/>
          </rPr>
          <t>This is the maximum amount you should consider paying for the property in order to achieve your Desired Profit.  
Once you have negotiated and know what your Purchase Price will be, you may prefer to use the "Flip - Sales Price" focused spreadsheet.</t>
        </r>
        <r>
          <rPr>
            <b/>
            <sz val="9"/>
            <color indexed="81"/>
            <rFont val="Tahoma"/>
            <family val="2"/>
          </rPr>
          <t xml:space="preserve">
</t>
        </r>
        <r>
          <rPr>
            <sz val="9"/>
            <color indexed="81"/>
            <rFont val="Tahoma"/>
            <family val="2"/>
          </rPr>
          <t xml:space="preserve">
The Maximum Purchase Price takes all of your estimated Purchase Costs, Selling Costs, Operating Costs, Renovation Budget and Financing Costs as well as your Desired Profit to arrive at the maximum you should consider purchasing the property for. Of course, any additional discounts to your purchase price improves your profit margin.</t>
        </r>
      </text>
    </comment>
    <comment ref="AR54" authorId="0" shapeId="0" xr:uid="{00000000-0006-0000-0200-000019000000}">
      <text>
        <r>
          <rPr>
            <b/>
            <u/>
            <sz val="14"/>
            <color indexed="81"/>
            <rFont val="Calibri"/>
            <family val="2"/>
          </rPr>
          <t>Total Cash Needed</t>
        </r>
        <r>
          <rPr>
            <sz val="9"/>
            <color indexed="81"/>
            <rFont val="Tahoma"/>
            <family val="2"/>
          </rPr>
          <t xml:space="preserve">
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200-00001A000000}">
      <text>
        <r>
          <rPr>
            <b/>
            <u/>
            <sz val="14"/>
            <color indexed="81"/>
            <rFont val="Calibri"/>
            <family val="2"/>
          </rPr>
          <t>Return on Cash Invested</t>
        </r>
        <r>
          <rPr>
            <sz val="9"/>
            <color indexed="81"/>
            <rFont val="Tahoma"/>
            <family val="2"/>
          </rPr>
          <t xml:space="preserve">
Your return on cash invested is a calculation of your total profit divided by the cash you invested (out of pocket costs).</t>
        </r>
      </text>
    </comment>
    <comment ref="AR58" authorId="0" shapeId="0" xr:uid="{00000000-0006-0000-0200-00001B000000}">
      <text>
        <r>
          <rPr>
            <b/>
            <u/>
            <sz val="14"/>
            <color indexed="81"/>
            <rFont val="Calibri"/>
            <family val="2"/>
          </rPr>
          <t>Annualized Return on Cash Invested</t>
        </r>
        <r>
          <rPr>
            <sz val="9"/>
            <color indexed="81"/>
            <rFont val="Tahoma"/>
            <family val="2"/>
          </rPr>
          <t xml:space="preserve">
This is the return to you on the capital you invested, annualizing your return.  It takes into account the number of months you expect to own the property for.
</t>
        </r>
      </text>
    </comment>
    <comment ref="AR60" authorId="0" shapeId="0" xr:uid="{00000000-0006-0000-0200-00001C000000}">
      <text>
        <r>
          <rPr>
            <b/>
            <u/>
            <sz val="14"/>
            <color indexed="81"/>
            <rFont val="Calibri"/>
            <family val="2"/>
          </rPr>
          <t xml:space="preserve">Ratio of Costs to After-Repaired Value
</t>
        </r>
        <r>
          <rPr>
            <sz val="9"/>
            <color indexed="81"/>
            <rFont val="Tahoma"/>
            <family val="2"/>
          </rPr>
          <t xml:space="preserve">
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text>
    </comment>
    <comment ref="AR62" authorId="0" shapeId="0" xr:uid="{00000000-0006-0000-0200-00001D000000}">
      <text>
        <r>
          <rPr>
            <b/>
            <u/>
            <sz val="14"/>
            <color indexed="81"/>
            <rFont val="Calibri"/>
            <family val="2"/>
          </rPr>
          <t>Variable Monthly Costs</t>
        </r>
        <r>
          <rPr>
            <b/>
            <u/>
            <sz val="9"/>
            <color indexed="81"/>
            <rFont val="Tahoma"/>
            <family val="2"/>
          </rPr>
          <t xml:space="preserve">
</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200-00001E000000}">
      <text>
        <r>
          <rPr>
            <b/>
            <u/>
            <sz val="14"/>
            <color indexed="81"/>
            <rFont val="Calibri"/>
            <family val="2"/>
          </rPr>
          <t>Operating Costs</t>
        </r>
        <r>
          <rPr>
            <b/>
            <sz val="9"/>
            <color indexed="81"/>
            <rFont val="Tahoma"/>
            <family val="2"/>
          </rPr>
          <t xml:space="preserve">
</t>
        </r>
        <r>
          <rPr>
            <sz val="9"/>
            <color indexed="81"/>
            <rFont val="Tahoma"/>
            <family val="2"/>
          </rPr>
          <t xml:space="preserve">
This is the monthly Operating Costs (section D above), multiplied by the number of months for your renovation and sale, plus or minus one month.</t>
        </r>
        <r>
          <rPr>
            <b/>
            <sz val="9"/>
            <color indexed="81"/>
            <rFont val="Tahoma"/>
            <family val="2"/>
          </rPr>
          <t xml:space="preserve">
</t>
        </r>
        <r>
          <rPr>
            <sz val="9"/>
            <color indexed="81"/>
            <rFont val="Tahoma"/>
            <family val="2"/>
          </rPr>
          <t xml:space="preserve">
</t>
        </r>
      </text>
    </comment>
    <comment ref="M68" authorId="0" shapeId="0" xr:uid="{00000000-0006-0000-0200-00001F000000}">
      <text>
        <r>
          <rPr>
            <b/>
            <u/>
            <sz val="14"/>
            <color indexed="81"/>
            <rFont val="Calibri"/>
            <family val="2"/>
          </rPr>
          <t>Financing Cost</t>
        </r>
        <r>
          <rPr>
            <b/>
            <sz val="9"/>
            <color indexed="81"/>
            <rFont val="Tahoma"/>
            <family val="2"/>
          </rPr>
          <t xml:space="preserve">
</t>
        </r>
        <r>
          <rPr>
            <sz val="9"/>
            <color indexed="81"/>
            <rFont val="Tahoma"/>
            <family val="2"/>
          </rPr>
          <t>These are your total financing costs including fees and monthly interest.  This includes the number of months you expect to own the property for, plus or minus one month.</t>
        </r>
      </text>
    </comment>
    <comment ref="AQ70" authorId="0" shapeId="0" xr:uid="{00000000-0006-0000-0200-000020000000}">
      <text>
        <r>
          <rPr>
            <b/>
            <u/>
            <sz val="9"/>
            <color indexed="81"/>
            <rFont val="Tahoma"/>
            <family val="2"/>
          </rPr>
          <t>Profit</t>
        </r>
        <r>
          <rPr>
            <sz val="9"/>
            <color indexed="81"/>
            <rFont val="Tahoma"/>
            <family val="2"/>
          </rPr>
          <t xml:space="preserve">
Assuming you own the property one more month than planned.</t>
        </r>
      </text>
    </comment>
    <comment ref="AQ72" authorId="0" shapeId="0" xr:uid="{00000000-0006-0000-0200-000021000000}">
      <text>
        <r>
          <rPr>
            <b/>
            <u/>
            <sz val="14"/>
            <color indexed="81"/>
            <rFont val="Calibri"/>
            <family val="2"/>
          </rPr>
          <t>Profit</t>
        </r>
        <r>
          <rPr>
            <sz val="9"/>
            <color indexed="81"/>
            <rFont val="Tahoma"/>
            <family val="2"/>
          </rPr>
          <t xml:space="preserve">
Assuming you own the property one less month than planned.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Dean Koeller</author>
  </authors>
  <commentList>
    <comment ref="A1"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00000000-0006-0000-0300-000005000000}">
      <text>
        <r>
          <rPr>
            <b/>
            <u/>
            <sz val="14"/>
            <color indexed="81"/>
            <rFont val="Calibri"/>
            <family val="2"/>
          </rPr>
          <t>Real Estate Commissions</t>
        </r>
        <r>
          <rPr>
            <sz val="9"/>
            <color indexed="81"/>
            <rFont val="Tahoma"/>
            <family val="2"/>
          </rPr>
          <t xml:space="preserve">
The real estate agent fees are calculated based on commission of 7% of the first $100,000 and 3% of the balance of the selling price, plus GST.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
</t>
        </r>
      </text>
    </comment>
    <comment ref="J26"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300-00000C000000}">
      <text>
        <r>
          <rPr>
            <b/>
            <u/>
            <sz val="14"/>
            <color indexed="81"/>
            <rFont val="Calibri"/>
            <family val="2"/>
          </rPr>
          <t>Land Transfer Tax</t>
        </r>
        <r>
          <rPr>
            <sz val="9"/>
            <color indexed="81"/>
            <rFont val="Tahoma"/>
            <family val="2"/>
          </rPr>
          <t xml:space="preserve">
There is no land transfer tax in Alberta.  In most provinces this is a cost to the seller.  Check with your Realtor or lawyer for information on land transfer tax in the province you are operating in.
</t>
        </r>
      </text>
    </comment>
    <comment ref="J32"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40"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4" authorId="0" shapeId="0" xr:uid="{00000000-0006-0000-0300-000011000000}">
      <text>
        <r>
          <rPr>
            <b/>
            <u/>
            <sz val="14"/>
            <color indexed="81"/>
            <rFont val="Calibri"/>
            <family val="2"/>
          </rPr>
          <t>Down Payment Requirements</t>
        </r>
        <r>
          <rPr>
            <sz val="9"/>
            <color indexed="81"/>
            <rFont val="Tahoma"/>
            <family val="2"/>
          </rPr>
          <t xml:space="preserve">
When you finance with Calvert Home Mortgage your minimum down payment is $10,000.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2"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AR60"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sharedStrings.xml><?xml version="1.0" encoding="utf-8"?>
<sst xmlns="http://schemas.openxmlformats.org/spreadsheetml/2006/main" count="387" uniqueCount="223">
  <si>
    <t>Total</t>
  </si>
  <si>
    <t>Monthly</t>
  </si>
  <si>
    <t>Maximum Purchase Price</t>
  </si>
  <si>
    <t>Financing</t>
  </si>
  <si>
    <t>Profit</t>
  </si>
  <si>
    <t>Calvert Home Mortgage Investment Corporation</t>
  </si>
  <si>
    <t>Flip Analyzer Spreadsheet Instructions</t>
  </si>
  <si>
    <t>COMPANY INFORMATION</t>
  </si>
  <si>
    <t>A</t>
  </si>
  <si>
    <t>PROPERTY INFORMATION</t>
  </si>
  <si>
    <t>B</t>
  </si>
  <si>
    <t>PURCHASE COSTS</t>
  </si>
  <si>
    <t>C</t>
  </si>
  <si>
    <t>OPERATING COSTS</t>
  </si>
  <si>
    <t>D</t>
  </si>
  <si>
    <t>SELLING COSTS</t>
  </si>
  <si>
    <t>E</t>
  </si>
  <si>
    <t>F</t>
  </si>
  <si>
    <t>RENOVATION SCHEDULE</t>
  </si>
  <si>
    <t>G</t>
  </si>
  <si>
    <t>TOTAL PROJECT COST SUMMARY</t>
  </si>
  <si>
    <t>This section totals all of the costs based on the information you have provided.</t>
  </si>
  <si>
    <r>
      <t xml:space="preserve">Total costs from </t>
    </r>
    <r>
      <rPr>
        <b/>
        <sz val="11"/>
        <color indexed="8"/>
        <rFont val="Calibri"/>
        <family val="2"/>
      </rPr>
      <t>Section B</t>
    </r>
    <r>
      <rPr>
        <sz val="11"/>
        <color theme="1"/>
        <rFont val="Calibri"/>
        <family val="2"/>
        <scheme val="minor"/>
      </rPr>
      <t>.</t>
    </r>
  </si>
  <si>
    <t>Total Operating Costs:</t>
  </si>
  <si>
    <t>Total Financing Costs:</t>
  </si>
  <si>
    <t>Renovation Costs:</t>
  </si>
  <si>
    <t>Total Costs:</t>
  </si>
  <si>
    <t>This is the sum of all of the costs listed above.</t>
  </si>
  <si>
    <t>FLIP ANALYSIS SUMMARY</t>
  </si>
  <si>
    <t>This is a calculation of the sale of the property based on the After Repaired Value (ARV) less the Purchase Price of the property and the associated costs based on the timeline provided.</t>
  </si>
  <si>
    <t>Total Cash Needed:</t>
  </si>
  <si>
    <t>This is the amount of cash that is required to purchase, finance, renovate, maintain, and sell the property.</t>
  </si>
  <si>
    <t>Return on Cash Invested:</t>
  </si>
  <si>
    <t>Based on the amount of cash that is required, this is the return you are receiving on your investment.</t>
  </si>
  <si>
    <t>Return on Cash Invested Annualized:</t>
  </si>
  <si>
    <t>This is the annualized return on your investment.</t>
  </si>
  <si>
    <t>Ratio of Cost to ARV:</t>
  </si>
  <si>
    <t>This is a good check and balance for you to analyze and consider, and a good tool to compare one investment property to another. A good rule of thumb is to stay below 60%.</t>
  </si>
  <si>
    <t>Company Name:</t>
  </si>
  <si>
    <t>Project Name:</t>
  </si>
  <si>
    <t>First Name:</t>
  </si>
  <si>
    <t>Street:</t>
  </si>
  <si>
    <t>Last Name:</t>
  </si>
  <si>
    <t>City:</t>
  </si>
  <si>
    <t>Province:</t>
  </si>
  <si>
    <t>Postal Code:</t>
  </si>
  <si>
    <t>Property Type:</t>
  </si>
  <si>
    <t>Phone:</t>
  </si>
  <si>
    <t>Fax:</t>
  </si>
  <si>
    <t>Email:</t>
  </si>
  <si>
    <t>Website:</t>
  </si>
  <si>
    <t>Purchase Date:</t>
  </si>
  <si>
    <t>One-Time</t>
  </si>
  <si>
    <t>% of Total</t>
  </si>
  <si>
    <t>Legal Costs:</t>
  </si>
  <si>
    <t>Electrical:</t>
  </si>
  <si>
    <t>Real Estate Agent Fee:</t>
  </si>
  <si>
    <t>Gas:</t>
  </si>
  <si>
    <t>Title Insurance:</t>
  </si>
  <si>
    <t>Water/Sewer:</t>
  </si>
  <si>
    <t>Title Search:</t>
  </si>
  <si>
    <t>Alarm System:</t>
  </si>
  <si>
    <t>Appraisal Fee:</t>
  </si>
  <si>
    <t>Lawn Care/Snow Removal:</t>
  </si>
  <si>
    <t>R.P.R./Title insurance:</t>
  </si>
  <si>
    <t>Inspection Fee:</t>
  </si>
  <si>
    <t>Insurance:</t>
  </si>
  <si>
    <t>2nd Appraisal:</t>
  </si>
  <si>
    <t>Transfer Tax:</t>
  </si>
  <si>
    <t>Property Taxes:</t>
  </si>
  <si>
    <t>Other:</t>
  </si>
  <si>
    <t>Property Tax Adjustments:</t>
  </si>
  <si>
    <t>Condo Fees:</t>
  </si>
  <si>
    <t>Total Purchase Costs:</t>
  </si>
  <si>
    <t>Total Selling Costs:</t>
  </si>
  <si>
    <t>PROPERTY TYPE</t>
  </si>
  <si>
    <t>UNIT TYPE</t>
  </si>
  <si>
    <t>Bungalow</t>
  </si>
  <si>
    <t>1 Bedroom</t>
  </si>
  <si>
    <t>Two-story</t>
  </si>
  <si>
    <t>2 Bedroom</t>
  </si>
  <si>
    <t>3-Level Split</t>
  </si>
  <si>
    <t>3 Bedroom</t>
  </si>
  <si>
    <t>4-Level Split</t>
  </si>
  <si>
    <t>4 Bedroom</t>
  </si>
  <si>
    <t>Apartment Condo</t>
  </si>
  <si>
    <t>Apartment Building</t>
  </si>
  <si>
    <t>Acerage</t>
  </si>
  <si>
    <t>Farm</t>
  </si>
  <si>
    <t>Serviced Land</t>
  </si>
  <si>
    <t>Raw Land</t>
  </si>
  <si>
    <t>Commercial Condo</t>
  </si>
  <si>
    <t>Commercial Building</t>
  </si>
  <si>
    <t>Warehouse</t>
  </si>
  <si>
    <r>
      <rPr>
        <sz val="9"/>
        <color indexed="63"/>
        <rFont val="Calibri"/>
        <family val="2"/>
      </rPr>
      <t>Number of Months</t>
    </r>
    <r>
      <rPr>
        <b/>
        <sz val="11"/>
        <color indexed="63"/>
        <rFont val="Calibri"/>
        <family val="2"/>
      </rPr>
      <t xml:space="preserve">
</t>
    </r>
    <r>
      <rPr>
        <b/>
        <sz val="12"/>
        <color indexed="63"/>
        <rFont val="Calibri"/>
        <family val="2"/>
      </rPr>
      <t xml:space="preserve"> to Renovate:</t>
    </r>
  </si>
  <si>
    <r>
      <rPr>
        <sz val="9"/>
        <color indexed="63"/>
        <rFont val="Calibri"/>
        <family val="2"/>
      </rPr>
      <t>Number of Months</t>
    </r>
    <r>
      <rPr>
        <b/>
        <sz val="11"/>
        <color indexed="63"/>
        <rFont val="Calibri"/>
        <family val="2"/>
      </rPr>
      <t xml:space="preserve">
</t>
    </r>
    <r>
      <rPr>
        <b/>
        <sz val="12"/>
        <color indexed="63"/>
        <rFont val="Calibri"/>
        <family val="2"/>
      </rPr>
      <t xml:space="preserve"> to Sell:</t>
    </r>
  </si>
  <si>
    <t>Total Months:</t>
  </si>
  <si>
    <t>Renovation Budget:</t>
  </si>
  <si>
    <t>RENOVATION BUDGET</t>
  </si>
  <si>
    <t>Project total</t>
  </si>
  <si>
    <t>FINANCING COSTS</t>
  </si>
  <si>
    <t>Financing Fees:</t>
  </si>
  <si>
    <t>Notes:</t>
  </si>
  <si>
    <t>Desired Profit:</t>
  </si>
  <si>
    <t>% Fee:</t>
  </si>
  <si>
    <t>Interest Rate (simple):</t>
  </si>
  <si>
    <t>Interest cost /day</t>
  </si>
  <si>
    <t xml:space="preserve">F </t>
  </si>
  <si>
    <r>
      <t xml:space="preserve">Return on Cash Invested:
</t>
    </r>
    <r>
      <rPr>
        <sz val="10"/>
        <color indexed="63"/>
        <rFont val="Calibri"/>
        <family val="2"/>
      </rPr>
      <t>(Annualized)</t>
    </r>
  </si>
  <si>
    <t>Ratio of Costs to ARV:</t>
  </si>
  <si>
    <t>Total Cost Bar Chart</t>
  </si>
  <si>
    <t>Operating</t>
  </si>
  <si>
    <t>Purchase</t>
  </si>
  <si>
    <t>Selling</t>
  </si>
  <si>
    <t>Renovations</t>
  </si>
  <si>
    <t>Maximum</t>
  </si>
  <si>
    <t>Purchase Price</t>
  </si>
  <si>
    <t>H</t>
  </si>
  <si>
    <t>I</t>
  </si>
  <si>
    <t>FLIP ANALYSIS</t>
  </si>
  <si>
    <t>FLIP SUMMARY</t>
  </si>
  <si>
    <t>Operating Cost</t>
  </si>
  <si>
    <t>Financing Cost</t>
  </si>
  <si>
    <t>Total Cost</t>
  </si>
  <si>
    <t>One additional month</t>
  </si>
  <si>
    <t>One less month</t>
  </si>
  <si>
    <t>What if project takes….</t>
  </si>
  <si>
    <t>ROI</t>
  </si>
  <si>
    <t>Total Cash Needed</t>
  </si>
  <si>
    <t>(Annualized)</t>
  </si>
  <si>
    <t>Ratio of Costs to ARV</t>
  </si>
  <si>
    <t>Flip Analyzer Spreadsheet (Profit Focused)</t>
  </si>
  <si>
    <t>Legal Fees:</t>
  </si>
  <si>
    <t>Profit Focused</t>
  </si>
  <si>
    <t>Sales Price</t>
  </si>
  <si>
    <t>Purpose</t>
  </si>
  <si>
    <t>The Purpose of this spreadshee is to assist real estate investors in evaluating the flipping of real estate.</t>
  </si>
  <si>
    <t>There are two spreadsheet tabs to assist you in your analysis</t>
  </si>
  <si>
    <t>Flip - Profit</t>
  </si>
  <si>
    <t>Flip - Sales Price</t>
  </si>
  <si>
    <t>Total Purchasing Costs:</t>
  </si>
  <si>
    <r>
      <t xml:space="preserve">Total costs from </t>
    </r>
    <r>
      <rPr>
        <b/>
        <sz val="11"/>
        <color indexed="8"/>
        <rFont val="Calibri"/>
        <family val="2"/>
      </rPr>
      <t>Section C</t>
    </r>
    <r>
      <rPr>
        <sz val="11"/>
        <color theme="1"/>
        <rFont val="Calibri"/>
        <family val="2"/>
        <scheme val="minor"/>
      </rPr>
      <t>.</t>
    </r>
  </si>
  <si>
    <r>
      <t xml:space="preserve">Total costs from </t>
    </r>
    <r>
      <rPr>
        <b/>
        <sz val="11"/>
        <color indexed="8"/>
        <rFont val="Calibri"/>
        <family val="2"/>
      </rPr>
      <t>Section D</t>
    </r>
    <r>
      <rPr>
        <sz val="11"/>
        <color theme="1"/>
        <rFont val="Calibri"/>
        <family val="2"/>
        <scheme val="minor"/>
      </rPr>
      <t xml:space="preserve">, multiplied by the Renovation Schedule from </t>
    </r>
    <r>
      <rPr>
        <b/>
        <sz val="11"/>
        <color indexed="8"/>
        <rFont val="Calibri"/>
        <family val="2"/>
      </rPr>
      <t>Section E</t>
    </r>
    <r>
      <rPr>
        <sz val="11"/>
        <color theme="1"/>
        <rFont val="Calibri"/>
        <family val="2"/>
        <scheme val="minor"/>
      </rPr>
      <t>.</t>
    </r>
  </si>
  <si>
    <r>
      <t xml:space="preserve">Total monthly costs from </t>
    </r>
    <r>
      <rPr>
        <b/>
        <sz val="11"/>
        <color indexed="8"/>
        <rFont val="Calibri"/>
        <family val="2"/>
      </rPr>
      <t>Section F</t>
    </r>
    <r>
      <rPr>
        <sz val="11"/>
        <color theme="1"/>
        <rFont val="Calibri"/>
        <family val="2"/>
        <scheme val="minor"/>
      </rPr>
      <t xml:space="preserve"> associated with financing all the debt that was used to purchase the property, multiplied by Renovation Schedule from </t>
    </r>
    <r>
      <rPr>
        <b/>
        <sz val="11"/>
        <color indexed="8"/>
        <rFont val="Calibri"/>
        <family val="2"/>
      </rPr>
      <t>Section E</t>
    </r>
    <r>
      <rPr>
        <sz val="11"/>
        <color theme="1"/>
        <rFont val="Calibri"/>
        <family val="2"/>
        <scheme val="minor"/>
      </rPr>
      <t>.</t>
    </r>
  </si>
  <si>
    <r>
      <t xml:space="preserve">The total estimated costs from </t>
    </r>
    <r>
      <rPr>
        <b/>
        <sz val="11"/>
        <color indexed="8"/>
        <rFont val="Calibri"/>
        <family val="2"/>
      </rPr>
      <t>Section E</t>
    </r>
    <r>
      <rPr>
        <sz val="11"/>
        <color theme="1"/>
        <rFont val="Calibri"/>
        <family val="2"/>
        <scheme val="minor"/>
      </rPr>
      <t>.</t>
    </r>
  </si>
  <si>
    <t>Maximum Purchase Price:</t>
  </si>
  <si>
    <t>This is the maximum price you can pay for a property to achieve the desired Profit selected in Section F.</t>
  </si>
  <si>
    <t>Profit:</t>
  </si>
  <si>
    <t>Down Payment:</t>
  </si>
  <si>
    <r>
      <rPr>
        <b/>
        <sz val="11"/>
        <color indexed="9"/>
        <rFont val="Arial Rounded MT Bold"/>
        <family val="2"/>
      </rPr>
      <t>Instructions</t>
    </r>
    <r>
      <rPr>
        <sz val="11"/>
        <color indexed="9"/>
        <rFont val="Arial Rounded MT Bold"/>
        <family val="2"/>
      </rPr>
      <t>: First enter the "After Repair Value" then complete only the orange shaded fields with your information.</t>
    </r>
  </si>
  <si>
    <r>
      <rPr>
        <b/>
        <sz val="11"/>
        <color indexed="9"/>
        <rFont val="Arial Rounded MT Bold"/>
        <family val="2"/>
      </rPr>
      <t>Instructions</t>
    </r>
    <r>
      <rPr>
        <sz val="11"/>
        <color indexed="9"/>
        <rFont val="Arial Rounded MT Bold"/>
        <family val="2"/>
      </rPr>
      <t>: First enter the 'Desired Profit' amount, then complete only the orange shaded fields with your information.</t>
    </r>
  </si>
  <si>
    <t>Real Estate Agent Discount:</t>
  </si>
  <si>
    <t>Net Mortgage:</t>
  </si>
  <si>
    <t>Interest Costs /month:</t>
  </si>
  <si>
    <t>Interest Costs /day:</t>
  </si>
  <si>
    <t>Total Interest Costs:</t>
  </si>
  <si>
    <t>After Repaired Value (ARV):</t>
  </si>
  <si>
    <t>Variable Monthly Costs:</t>
  </si>
  <si>
    <t>© 2015 Calvert Home Mortgage Investment Corporation. All rights reserved.</t>
  </si>
  <si>
    <t>This section is for you to enter in your personal contact information if you decide to share this document with other real estate investors, joint venture partners, lenders, or family members. It will make it easy to reference who you are, and your full contact information.</t>
  </si>
  <si>
    <t>We recommend that you contact numerous lawyers to find the best rate available.  Some charge more, and others charge less, for the same services.</t>
  </si>
  <si>
    <t>There are a number of costs associated with selling a property. These costs are listed in this section and include a number of spaces to customize any additional costs.</t>
  </si>
  <si>
    <t>Land Transfer Tax:</t>
  </si>
  <si>
    <t>In this section you will estimate the time that it will take to renovate the property and the time it will take to sell the property. You will also need to estimate the costs associated with renovating the property to achieve a realistic After-Repaired Value.</t>
  </si>
  <si>
    <t>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</si>
  <si>
    <t>Consider in your selling timeframe the time it will take the market and attract a buyer, negotiate with your buyer(s), and then some time waiting for the possession to take place.</t>
  </si>
  <si>
    <t>We recommend that in total, you plan for a five month flip, and that you set a goal to complete in 3 months or less.  The scope of your renovation and the current market conditions should be taken into account in this goal setting and planning exercise.</t>
  </si>
  <si>
    <t>Flip Analyzer Spreadsheet (Sales Price Focused)</t>
  </si>
  <si>
    <t>Purchase Price:</t>
  </si>
  <si>
    <t>Doing Business with Calvert Home Mortgage</t>
  </si>
  <si>
    <t>Calvert Home Mortgage's approval philosophy is simple: if you are likely to be profitable, we are likely to approve your flip.</t>
  </si>
  <si>
    <t>Here is what we look for:</t>
  </si>
  <si>
    <t>2. We consider your profitability by valuing the property as if it is completed with your planned renovations.  We ask you for your renovation budget, and description of renovations to help us value the property, and confirm your profitability.</t>
  </si>
  <si>
    <t>1. Profitability is our first requirement: will you make money?</t>
  </si>
  <si>
    <t>3. We ask for a minimum of $10,000 down payment, and our financing will not exceed 80% of the after-repaired value.  We  may ask for higher down payments in some limited circumstances.</t>
  </si>
  <si>
    <t>4. Your renovation costs are your responsibility to cover.  In cases where renovations costs are very high, we may consider a draw mortgage, or you may request us to review a second mortgage, equity take out on other property.  Call us for more details.</t>
  </si>
  <si>
    <t>5. Monthly, interest only payments are required while you own the home.</t>
  </si>
  <si>
    <t>On the first flip you do with Calvert Home Mortgage, we will require you to complete an application form. Contact us at 1-888-752-4642 or www.chmic.ca.</t>
  </si>
  <si>
    <t>On all flips, we require the following:</t>
  </si>
  <si>
    <t>A. purchase agreement</t>
  </si>
  <si>
    <t>B. renovation budget and description</t>
  </si>
  <si>
    <t>We sincerely hope this tool will help you find profitable flips.  When you do, we'd be excited to help you.</t>
  </si>
  <si>
    <t>This spreadsheet assumes you know what profit you would like to make and calculates the MAXIMUM Purchase price for the property.  Your profitability is based on a few assumptions in order to calculate your costs. Items you need to assume include: your purchase price, down payment and mortgage you wish to borrow.</t>
  </si>
  <si>
    <t>This spreadsheet assumes you know what your purchase and sale prices are and it calculates the profit.</t>
  </si>
  <si>
    <t>Complete this section with all the relevant address and purchase information about the property being analyzed.</t>
  </si>
  <si>
    <t>There are a number of costs associated with buying a property. We have listed typical costs that results from a purchase. Take some time to consider the cost for each of the items listed.</t>
  </si>
  <si>
    <t>The Realtor® fees are calculated based on commission of 7% of the first $100,000 and 3% of the balance of the selling price, plus GST.  If you have been able to negotiate a discount on this amount, then enter the amount of the discount in the "Agent Fee discount" line. Example: you only end up paying a buyer's Realtor® fee, or you find a private buyer on your own before completion.  We always recommend that you account for full Realtor® commissions to sell the property.  If you are fortunate enough to sell without a Realtor®, then your savings are a bonus, increasing your returns.</t>
  </si>
  <si>
    <t>There are a number of costs associated with owning the property.  In this case it accounts for all costs during the time it takes to renovate and sell the property. They are calculated on a monthly basis to provide an accurate estimate as to the carrying/holding costs that will result from owning the property.</t>
  </si>
  <si>
    <t>This section provides an analysis of the project and assumes one of two situations. Either the property took an additional month to rennovate or sell or it took one less month to renovate and sell. This provides you with some sensitivity analysis to understand the time cost of month.</t>
  </si>
  <si>
    <t xml:space="preserve">A Deal may or may not be approved based off this. We cannot understand your end vision without all of the details. List every single thing you’ll be doing. More detail = better!  </t>
  </si>
  <si>
    <t>Items</t>
  </si>
  <si>
    <t>Cost</t>
  </si>
  <si>
    <t>Summary of Renovations (Update all line items)</t>
  </si>
  <si>
    <t>Electrical</t>
  </si>
  <si>
    <t xml:space="preserve"> </t>
  </si>
  <si>
    <t>Subtotal</t>
  </si>
  <si>
    <t>Unexpected Costs (add 30% estimated)</t>
  </si>
  <si>
    <t>Total Costs with Unexpected Costs</t>
  </si>
  <si>
    <t>Bathroom</t>
  </si>
  <si>
    <t>HVAC</t>
  </si>
  <si>
    <t>Framing</t>
  </si>
  <si>
    <t>Drywall</t>
  </si>
  <si>
    <t>Applicances (Fridge, Stove)</t>
  </si>
  <si>
    <t>Paint (Entire interior)</t>
  </si>
  <si>
    <t>Dump</t>
  </si>
  <si>
    <t>Basement</t>
  </si>
  <si>
    <t>New paint throughout the whole house</t>
  </si>
  <si>
    <t>Main Bathroom</t>
  </si>
  <si>
    <t>Flooring</t>
  </si>
  <si>
    <t>New luxury vinyl plan throughout the whole house</t>
  </si>
  <si>
    <t>Dishwasher, fridge, sink, washer, dryer</t>
  </si>
  <si>
    <t>New drywall in basement and new paint in basement</t>
  </si>
  <si>
    <t>New Bathroom in basement</t>
  </si>
  <si>
    <t xml:space="preserve">New vanity, shower, shelving </t>
  </si>
  <si>
    <t>New Furnace</t>
  </si>
  <si>
    <t>New furnace</t>
  </si>
  <si>
    <t>New vanity, shelving</t>
  </si>
  <si>
    <t xml:space="preserve">Kitchen </t>
  </si>
  <si>
    <t>New Ikea cabinets (market average), counter tops, shelving</t>
  </si>
  <si>
    <t>Interest Rate:</t>
  </si>
  <si>
    <t>Minimum Down Payment against Purchase Price</t>
  </si>
  <si>
    <t>$ Min to Reach Rate</t>
  </si>
  <si>
    <t>This section determines the financing cost of purchasing the property.  Issues to be aware of: Calvert Home Mortgage charges 17.49% simple interest, with no prepayment penalty if you put the minimum down of $10,000 on your profitable flip.  You may be able to attract a lower mortgage rate if you are able, and choose, to invest a greater down payment, such as 20% of your purchase price. Contact Calvert Home Mortgage to discuss your particular situation.  Consider volume: if you have excess cash to invest in a larger down payment, you will decrease your total costs; however if you have other opportunities to flip a greater number of homes by saving your capital and flipping more in the year, your total profit may be bigger, but putting less money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</si>
</sst>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1009]mmmm\ d\,\ yyyy;@"/>
    <numFmt numFmtId="166" formatCode="General&quot; months&quot;"/>
    <numFmt numFmtId="167" formatCode="_-&quot;$&quot;* #,##0_-;\-&quot;$&quot;* #,##0_-;_-&quot;$&quot;* &quot;-&quot;??_-;_-@_-"/>
    <numFmt numFmtId="168" formatCode="_-* #,##0_-;\-* #,##0_-;_-* &quot;-&quot;??_-;_-@"/>
    <numFmt numFmtId="169" formatCode="0.000"/>
    <numFmt numFmtId="170" formatCode="_-* #,##0_-;\-* #,##0_-;_-* &quot;-&quot;??_-;_-@_-"/>
  </numFmts>
  <fonts count="57" x14ac:knownFonts="1">
    <font>
      <sz val="11"/>
      <color theme="1"/>
      <name val="Calibri"/>
      <family val="2"/>
      <scheme val="minor"/>
    </font>
    <font>
      <b/>
      <sz val="11"/>
      <color indexed="8"/>
      <name val="Calibri"/>
      <family val="2"/>
    </font>
    <font>
      <b/>
      <sz val="11"/>
      <color indexed="63"/>
      <name val="Calibri"/>
      <family val="2"/>
    </font>
    <font>
      <sz val="11"/>
      <color indexed="9"/>
      <name val="Arial Rounded MT Bold"/>
      <family val="2"/>
    </font>
    <font>
      <b/>
      <sz val="11"/>
      <color indexed="9"/>
      <name val="Arial Rounded MT Bold"/>
      <family val="2"/>
    </font>
    <font>
      <sz val="9"/>
      <color indexed="63"/>
      <name val="Calibri"/>
      <family val="2"/>
    </font>
    <font>
      <b/>
      <sz val="12"/>
      <color indexed="63"/>
      <name val="Calibri"/>
      <family val="2"/>
    </font>
    <font>
      <sz val="10"/>
      <color indexed="63"/>
      <name val="Calibri"/>
      <family val="2"/>
    </font>
    <font>
      <sz val="9"/>
      <color indexed="81"/>
      <name val="Tahoma"/>
      <family val="2"/>
    </font>
    <font>
      <b/>
      <sz val="9"/>
      <color indexed="81"/>
      <name val="Tahoma"/>
      <family val="2"/>
    </font>
    <font>
      <b/>
      <u/>
      <sz val="14"/>
      <color indexed="81"/>
      <name val="Calibri"/>
      <family val="2"/>
    </font>
    <font>
      <u/>
      <sz val="9"/>
      <color indexed="81"/>
      <name val="Tahoma"/>
      <family val="2"/>
    </font>
    <font>
      <b/>
      <u/>
      <sz val="9"/>
      <color indexed="81"/>
      <name val="Tahoma"/>
      <family val="2"/>
    </font>
    <font>
      <b/>
      <sz val="14"/>
      <color indexed="81"/>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4"/>
      <color theme="1" tint="0.14999847407452621"/>
      <name val="Calibri"/>
      <family val="2"/>
      <scheme val="minor"/>
    </font>
    <font>
      <i/>
      <sz val="11"/>
      <color theme="1"/>
      <name val="Calibri"/>
      <family val="2"/>
      <scheme val="minor"/>
    </font>
    <font>
      <b/>
      <sz val="14"/>
      <color theme="1"/>
      <name val="Calibri"/>
      <family val="2"/>
      <scheme val="minor"/>
    </font>
    <font>
      <b/>
      <sz val="14"/>
      <color theme="0"/>
      <name val="Calibri"/>
      <family val="2"/>
      <scheme val="minor"/>
    </font>
    <font>
      <sz val="16"/>
      <color rgb="FF005596"/>
      <name val="Arial Black"/>
      <family val="2"/>
    </font>
    <font>
      <sz val="11"/>
      <color theme="1" tint="0.14999847407452621"/>
      <name val="Calibri"/>
      <family val="2"/>
      <scheme val="minor"/>
    </font>
    <font>
      <sz val="11"/>
      <color theme="1" tint="0.249977111117893"/>
      <name val="Calibri"/>
      <family val="2"/>
      <scheme val="minor"/>
    </font>
    <font>
      <sz val="9"/>
      <color theme="1"/>
      <name val="Calibri"/>
      <family val="2"/>
      <scheme val="minor"/>
    </font>
    <font>
      <b/>
      <sz val="11"/>
      <color rgb="FF00B050"/>
      <name val="Calibri"/>
      <family val="2"/>
      <scheme val="minor"/>
    </font>
    <font>
      <b/>
      <sz val="12"/>
      <color theme="1" tint="0.14999847407452621"/>
      <name val="Calibri"/>
      <family val="2"/>
      <scheme val="minor"/>
    </font>
    <font>
      <b/>
      <sz val="11"/>
      <color theme="1" tint="0.249977111117893"/>
      <name val="Calibri"/>
      <family val="2"/>
      <scheme val="minor"/>
    </font>
    <font>
      <sz val="12"/>
      <color theme="1"/>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4"/>
      <color rgb="FF00B050"/>
      <name val="Calibri"/>
      <family val="2"/>
      <scheme val="minor"/>
    </font>
    <font>
      <sz val="14"/>
      <color rgb="FF00B050"/>
      <name val="Calibri"/>
      <family val="2"/>
      <scheme val="minor"/>
    </font>
    <font>
      <b/>
      <sz val="18"/>
      <color rgb="FF00B050"/>
      <name val="Calibri"/>
      <family val="2"/>
      <scheme val="minor"/>
    </font>
    <font>
      <sz val="11"/>
      <color rgb="FF00B050"/>
      <name val="Calibri"/>
      <family val="2"/>
      <scheme val="minor"/>
    </font>
    <font>
      <b/>
      <sz val="14"/>
      <color theme="3"/>
      <name val="Calibri"/>
      <family val="2"/>
      <scheme val="minor"/>
    </font>
    <font>
      <b/>
      <sz val="14"/>
      <color theme="1" tint="0.249977111117893"/>
      <name val="Calibri"/>
      <family val="2"/>
      <scheme val="minor"/>
    </font>
    <font>
      <b/>
      <sz val="12"/>
      <color theme="1"/>
      <name val="Calibri"/>
      <family val="2"/>
      <scheme val="minor"/>
    </font>
    <font>
      <sz val="11"/>
      <color theme="0"/>
      <name val="Arial Rounded MT Bold"/>
      <family val="2"/>
    </font>
    <font>
      <sz val="11"/>
      <color theme="5"/>
      <name val="Calibri"/>
      <family val="2"/>
      <scheme val="minor"/>
    </font>
    <font>
      <sz val="12"/>
      <color theme="1" tint="0.14999847407452621"/>
      <name val="Calibri"/>
      <family val="2"/>
      <scheme val="minor"/>
    </font>
    <font>
      <sz val="18"/>
      <color rgb="FF005596"/>
      <name val="Arial Black"/>
      <family val="2"/>
    </font>
    <font>
      <sz val="18"/>
      <color theme="1"/>
      <name val="Calibri"/>
      <family val="2"/>
      <scheme val="minor"/>
    </font>
    <font>
      <i/>
      <u/>
      <sz val="11"/>
      <color theme="1" tint="0.14999847407452621"/>
      <name val="Calibri"/>
      <family val="2"/>
      <scheme val="minor"/>
    </font>
    <font>
      <b/>
      <sz val="9"/>
      <color rgb="FF00B050"/>
      <name val="Calibri"/>
      <family val="2"/>
      <scheme val="minor"/>
    </font>
    <font>
      <sz val="11"/>
      <color theme="1"/>
      <name val="Calibri"/>
      <family val="2"/>
      <scheme val="minor"/>
    </font>
    <font>
      <sz val="18"/>
      <color theme="3"/>
      <name val="Cambria"/>
      <family val="2"/>
      <scheme val="major"/>
    </font>
    <font>
      <b/>
      <sz val="11"/>
      <color theme="3"/>
      <name val="Calibri"/>
      <family val="2"/>
      <scheme val="minor"/>
    </font>
    <font>
      <sz val="20"/>
      <color rgb="FFFF0000"/>
      <name val="Cambria"/>
      <family val="1"/>
      <scheme val="major"/>
    </font>
    <font>
      <b/>
      <sz val="16"/>
      <color theme="0"/>
      <name val="Calibri"/>
      <family val="2"/>
      <scheme val="minor"/>
    </font>
    <font>
      <sz val="16"/>
      <color theme="0"/>
      <name val="Calibri"/>
      <family val="2"/>
      <scheme val="minor"/>
    </font>
    <font>
      <b/>
      <sz val="22"/>
      <color theme="1"/>
      <name val="Calibri"/>
      <family val="2"/>
      <scheme val="minor"/>
    </font>
    <font>
      <b/>
      <sz val="20"/>
      <color theme="1"/>
      <name val="Calibri"/>
      <family val="2"/>
      <scheme val="minor"/>
    </font>
    <font>
      <sz val="11"/>
      <color theme="1"/>
      <name val="Calibri"/>
      <family val="2"/>
    </font>
    <font>
      <b/>
      <sz val="11"/>
      <color theme="0" tint="-4.9989318521683403E-2"/>
      <name val="Calibri"/>
      <family val="2"/>
      <scheme val="minor"/>
    </font>
    <font>
      <b/>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559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24994659260841701"/>
        <bgColor indexed="64"/>
      </patternFill>
    </fill>
    <fill>
      <patternFill patternType="solid">
        <fgColor rgb="FFFFEEDD"/>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bgColor indexed="64"/>
      </patternFill>
    </fill>
    <fill>
      <patternFill patternType="solid">
        <fgColor theme="0"/>
        <bgColor theme="6" tint="0.79998168889431442"/>
      </patternFill>
    </fill>
    <fill>
      <patternFill patternType="solid">
        <fgColor theme="4" tint="-0.249977111117893"/>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medium">
        <color rgb="FF005596"/>
      </bottom>
      <diagonal/>
    </border>
    <border>
      <left/>
      <right/>
      <top style="medium">
        <color theme="1" tint="0.499984740745262"/>
      </top>
      <bottom/>
      <diagonal/>
    </border>
    <border>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0" tint="-0.14996795556505021"/>
      </left>
      <right/>
      <top/>
      <bottom/>
      <diagonal/>
    </border>
    <border>
      <left style="thin">
        <color theme="0" tint="-0.14996795556505021"/>
      </left>
      <right/>
      <top/>
      <bottom style="medium">
        <color theme="1" tint="0.499984740745262"/>
      </bottom>
      <diagonal/>
    </border>
    <border>
      <left/>
      <right style="thin">
        <color theme="0" tint="-0.14996795556505021"/>
      </right>
      <top/>
      <bottom/>
      <diagonal/>
    </border>
    <border>
      <left/>
      <right/>
      <top/>
      <bottom style="thin">
        <color theme="0" tint="-0.14996795556505021"/>
      </bottom>
      <diagonal/>
    </border>
    <border>
      <left style="dashed">
        <color theme="1" tint="0.499984740745262"/>
      </left>
      <right/>
      <top style="dashed">
        <color theme="1" tint="0.499984740745262"/>
      </top>
      <bottom style="thin">
        <color theme="0" tint="-0.14996795556505021"/>
      </bottom>
      <diagonal/>
    </border>
    <border>
      <left/>
      <right/>
      <top style="dashed">
        <color theme="1" tint="0.499984740745262"/>
      </top>
      <bottom style="thin">
        <color theme="0" tint="-0.14996795556505021"/>
      </bottom>
      <diagonal/>
    </border>
    <border>
      <left/>
      <right style="thin">
        <color theme="0" tint="-0.14996795556505021"/>
      </right>
      <top style="dashed">
        <color theme="1" tint="0.499984740745262"/>
      </top>
      <bottom style="thin">
        <color theme="0" tint="-0.14996795556505021"/>
      </bottom>
      <diagonal/>
    </border>
    <border>
      <left/>
      <right style="thin">
        <color theme="1" tint="0.499984740745262"/>
      </right>
      <top style="medium">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medium">
        <color theme="1" tint="0.499984740745262"/>
      </right>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medium">
        <color theme="1" tint="0.499984740745262"/>
      </right>
      <top style="thin">
        <color theme="0" tint="-0.14993743705557422"/>
      </top>
      <bottom/>
      <diagonal/>
    </border>
    <border>
      <left style="medium">
        <color theme="1" tint="0.499984740745262"/>
      </left>
      <right/>
      <top/>
      <bottom/>
      <diagonal/>
    </border>
    <border>
      <left style="medium">
        <color theme="1" tint="0.499984740745262"/>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medium">
        <color theme="1" tint="0.49998474074526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1" tint="0.499984740745262"/>
      </right>
      <top style="thin">
        <color theme="0" tint="-0.14996795556505021"/>
      </top>
      <bottom style="thin">
        <color theme="0" tint="-0.14996795556505021"/>
      </bottom>
      <diagonal/>
    </border>
    <border>
      <left style="medium">
        <color theme="1" tint="0.499984740745262"/>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tint="0.499984740745262"/>
      </right>
      <top style="thin">
        <color theme="0" tint="-0.14996795556505021"/>
      </top>
      <bottom/>
      <diagonal/>
    </border>
    <border>
      <left style="thin">
        <color theme="1" tint="0.49998474074526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medium">
        <color theme="1" tint="0.499984740745262"/>
      </right>
      <top style="thin">
        <color theme="0" tint="-0.14990691854609822"/>
      </top>
      <bottom style="thin">
        <color theme="0" tint="-0.14990691854609822"/>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theme="1" tint="0.499984740745262"/>
      </top>
      <bottom/>
      <diagonal/>
    </border>
    <border>
      <left style="medium">
        <color rgb="FF00B050"/>
      </left>
      <right/>
      <top/>
      <bottom style="medium">
        <color theme="1" tint="0.499984740745262"/>
      </bottom>
      <diagonal/>
    </border>
    <border>
      <left style="thin">
        <color theme="1" tint="0.499984740745262"/>
      </left>
      <right/>
      <top style="thin">
        <color theme="0" tint="-0.14996795556505021"/>
      </top>
      <bottom style="thin">
        <color theme="1" tint="0.499984740745262"/>
      </bottom>
      <diagonal/>
    </border>
    <border>
      <left/>
      <right/>
      <top style="thin">
        <color theme="0" tint="-0.14996795556505021"/>
      </top>
      <bottom style="thin">
        <color theme="1" tint="0.499984740745262"/>
      </bottom>
      <diagonal/>
    </border>
    <border>
      <left/>
      <right style="thin">
        <color theme="1" tint="0.499984740745262"/>
      </right>
      <top style="thin">
        <color theme="0" tint="-0.14996795556505021"/>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top/>
      <bottom style="thin">
        <color theme="1" tint="0.499984740745262"/>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medium">
        <color rgb="FF00B050"/>
      </bottom>
      <diagonal/>
    </border>
    <border>
      <left/>
      <right/>
      <top/>
      <bottom style="medium">
        <color rgb="FF00B050"/>
      </bottom>
      <diagonal/>
    </border>
    <border>
      <left style="medium">
        <color theme="1" tint="0.499984740745262"/>
      </left>
      <right/>
      <top/>
      <bottom style="thin">
        <color theme="0" tint="-0.14996795556505021"/>
      </bottom>
      <diagonal/>
    </border>
    <border>
      <left/>
      <right style="thin">
        <color theme="0" tint="-0.14996795556505021"/>
      </right>
      <top/>
      <bottom style="thin">
        <color theme="0" tint="-0.14996795556505021"/>
      </bottom>
      <diagonal/>
    </border>
    <border>
      <left/>
      <right style="medium">
        <color rgb="FF00B050"/>
      </right>
      <top style="medium">
        <color rgb="FF00B050"/>
      </top>
      <bottom/>
      <diagonal/>
    </border>
    <border>
      <left/>
      <right style="medium">
        <color rgb="FF00B050"/>
      </right>
      <top/>
      <bottom style="medium">
        <color rgb="FF00B050"/>
      </bottom>
      <diagonal/>
    </border>
    <border>
      <left style="medium">
        <color theme="1" tint="0.499984740745262"/>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1" tint="0.499984740745262"/>
      </right>
      <top style="medium">
        <color theme="0" tint="-0.14996795556505021"/>
      </top>
      <bottom style="thin">
        <color theme="1" tint="0.499984740745262"/>
      </bottom>
      <diagonal/>
    </border>
    <border>
      <left style="medium">
        <color theme="1" tint="0.499984740745262"/>
      </left>
      <right style="thin">
        <color theme="0" tint="-0.14996795556505021"/>
      </right>
      <top/>
      <bottom style="thin">
        <color theme="1" tint="0.499984740745262"/>
      </bottom>
      <diagonal/>
    </border>
    <border>
      <left style="thin">
        <color theme="0" tint="-0.14996795556505021"/>
      </left>
      <right style="thin">
        <color theme="0" tint="-0.14996795556505021"/>
      </right>
      <top/>
      <bottom style="thin">
        <color theme="1" tint="0.499984740745262"/>
      </bottom>
      <diagonal/>
    </border>
    <border>
      <left style="thin">
        <color theme="0" tint="-0.14996795556505021"/>
      </left>
      <right style="thin">
        <color theme="1" tint="0.499984740745262"/>
      </right>
      <top/>
      <bottom style="thin">
        <color theme="1" tint="0.499984740745262"/>
      </bottom>
      <diagonal/>
    </border>
    <border>
      <left style="medium">
        <color theme="1" tint="0.49998474074526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1" tint="0.499984740745262"/>
      </right>
      <top/>
      <bottom/>
      <diagonal/>
    </border>
    <border>
      <left style="thin">
        <color theme="0" tint="-0.14996795556505021"/>
      </left>
      <right style="medium">
        <color theme="1" tint="0.499984740745262"/>
      </right>
      <top/>
      <bottom/>
      <diagonal/>
    </border>
    <border>
      <left style="medium">
        <color theme="1" tint="0.499984740745262"/>
      </left>
      <right style="medium">
        <color theme="1" tint="0.499984740745262"/>
      </right>
      <top/>
      <bottom/>
      <diagonal/>
    </border>
    <border>
      <left/>
      <right style="thin">
        <color theme="0" tint="-0.14996795556505021"/>
      </right>
      <top style="thin">
        <color theme="1" tint="0.499984740745262"/>
      </top>
      <bottom style="medium">
        <color theme="1" tint="0.499984740745262"/>
      </bottom>
      <diagonal/>
    </border>
    <border>
      <left style="thin">
        <color theme="0" tint="-0.14996795556505021"/>
      </left>
      <right style="medium">
        <color theme="1" tint="0.499984740745262"/>
      </right>
      <top style="thin">
        <color theme="1" tint="0.499984740745262"/>
      </top>
      <bottom style="medium">
        <color theme="1" tint="0.499984740745262"/>
      </bottom>
      <diagonal/>
    </border>
    <border>
      <left/>
      <right style="thin">
        <color theme="0" tint="-0.24994659260841701"/>
      </right>
      <top style="medium">
        <color theme="1" tint="0.499984740745262"/>
      </top>
      <bottom/>
      <diagonal/>
    </border>
    <border>
      <left style="medium">
        <color theme="1" tint="0.499984740745262"/>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1" tint="0.499984740745262"/>
      </top>
      <bottom/>
      <diagonal/>
    </border>
    <border>
      <left style="thin">
        <color theme="0" tint="-0.24994659260841701"/>
      </left>
      <right/>
      <top/>
      <bottom style="thin">
        <color theme="0" tint="-0.24994659260841701"/>
      </bottom>
      <diagonal/>
    </border>
    <border>
      <left/>
      <right style="medium">
        <color theme="1" tint="0.499984740745262"/>
      </right>
      <top/>
      <bottom style="thin">
        <color theme="0" tint="-0.24994659260841701"/>
      </bottom>
      <diagonal/>
    </border>
    <border>
      <left style="medium">
        <color theme="1" tint="0.499984740745262"/>
      </left>
      <right style="thin">
        <color theme="0" tint="-0.14996795556505021"/>
      </right>
      <top/>
      <bottom style="medium">
        <color theme="1" tint="0.499984740745262"/>
      </bottom>
      <diagonal/>
    </border>
    <border>
      <left style="thin">
        <color theme="0" tint="-0.14996795556505021"/>
      </left>
      <right style="thin">
        <color theme="0" tint="-0.14996795556505021"/>
      </right>
      <top/>
      <bottom style="medium">
        <color theme="1" tint="0.499984740745262"/>
      </bottom>
      <diagonal/>
    </border>
    <border>
      <left style="thin">
        <color theme="1" tint="0.499984740745262"/>
      </left>
      <right style="thin">
        <color theme="0" tint="-0.14996795556505021"/>
      </right>
      <top style="thin">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1" tint="0.499984740745262"/>
      </right>
      <top style="thin">
        <color theme="0" tint="-0.24994659260841701"/>
      </top>
      <bottom/>
      <diagonal/>
    </border>
    <border>
      <left style="thin">
        <color theme="0" tint="-0.24994659260841701"/>
      </left>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theme="0" tint="-0.24994659260841701"/>
      </left>
      <right/>
      <top/>
      <bottom/>
      <diagonal/>
    </border>
    <border>
      <left/>
      <right style="thin">
        <color theme="1" tint="0.499984740745262"/>
      </right>
      <top/>
      <bottom/>
      <diagonal/>
    </border>
    <border>
      <left style="medium">
        <color theme="1" tint="0.499984740745262"/>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1" tint="0.499984740745262"/>
      </bottom>
      <diagonal/>
    </border>
    <border>
      <left/>
      <right/>
      <top style="dashed">
        <color theme="1" tint="0.499984740745262"/>
      </top>
      <bottom style="thin">
        <color theme="1" tint="0.499984740745262"/>
      </bottom>
      <diagonal/>
    </border>
    <border>
      <left/>
      <right style="medium">
        <color theme="1" tint="0.499984740745262"/>
      </right>
      <top style="dashed">
        <color theme="1" tint="0.499984740745262"/>
      </top>
      <bottom style="thin">
        <color theme="1" tint="0.499984740745262"/>
      </bottom>
      <diagonal/>
    </border>
    <border>
      <left style="thin">
        <color theme="1"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dashed">
        <color theme="0" tint="-0.14996795556505021"/>
      </left>
      <right/>
      <top style="thin">
        <color theme="0" tint="-0.14993743705557422"/>
      </top>
      <bottom style="thin">
        <color theme="1" tint="0.499984740745262"/>
      </bottom>
      <diagonal/>
    </border>
    <border>
      <left/>
      <right/>
      <top style="thin">
        <color theme="0" tint="-0.14993743705557422"/>
      </top>
      <bottom style="thin">
        <color theme="1" tint="0.499984740745262"/>
      </bottom>
      <diagonal/>
    </border>
    <border>
      <left/>
      <right style="medium">
        <color theme="1" tint="0.499984740745262"/>
      </right>
      <top style="thin">
        <color theme="0" tint="-0.14993743705557422"/>
      </top>
      <bottom style="thin">
        <color theme="1" tint="0.499984740745262"/>
      </bottom>
      <diagonal/>
    </border>
    <border>
      <left style="dashed">
        <color theme="0" tint="-0.14996795556505021"/>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dashed">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style="thin">
        <color theme="1" tint="0.499984740745262"/>
      </left>
      <right/>
      <top style="thin">
        <color theme="1" tint="0.499984740745262"/>
      </top>
      <bottom style="thin">
        <color theme="0" tint="-0.14996795556505021"/>
      </bottom>
      <diagonal/>
    </border>
    <border>
      <left/>
      <right/>
      <top style="thin">
        <color theme="1" tint="0.499984740745262"/>
      </top>
      <bottom style="thin">
        <color theme="0" tint="-0.14996795556505021"/>
      </bottom>
      <diagonal/>
    </border>
    <border>
      <left/>
      <right style="thin">
        <color theme="1" tint="0.499984740745262"/>
      </right>
      <top style="thin">
        <color theme="1" tint="0.499984740745262"/>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1" tint="0.499984740745262"/>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1" tint="0.499984740745262"/>
      </right>
      <top/>
      <bottom style="thin">
        <color theme="0" tint="-0.14996795556505021"/>
      </bottom>
      <diagonal/>
    </border>
    <border>
      <left style="medium">
        <color theme="5"/>
      </left>
      <right style="thin">
        <color theme="0" tint="-0.14996795556505021"/>
      </right>
      <top style="medium">
        <color theme="5"/>
      </top>
      <bottom style="medium">
        <color theme="5"/>
      </bottom>
      <diagonal/>
    </border>
    <border>
      <left style="thin">
        <color theme="0" tint="-0.14996795556505021"/>
      </left>
      <right style="thin">
        <color theme="0" tint="-0.14996795556505021"/>
      </right>
      <top style="medium">
        <color theme="5"/>
      </top>
      <bottom style="medium">
        <color theme="5"/>
      </bottom>
      <diagonal/>
    </border>
    <border>
      <left style="thin">
        <color theme="0" tint="-0.14996795556505021"/>
      </left>
      <right style="medium">
        <color theme="5"/>
      </right>
      <top style="medium">
        <color theme="5"/>
      </top>
      <bottom style="medium">
        <color theme="5"/>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dashed">
        <color theme="0" tint="-0.14996795556505021"/>
      </left>
      <right/>
      <top style="medium">
        <color theme="1" tint="0.499984740745262"/>
      </top>
      <bottom style="thin">
        <color theme="1" tint="0.499984740745262"/>
      </bottom>
      <diagonal/>
    </border>
    <border>
      <left style="dashed">
        <color theme="0" tint="-0.14996795556505021"/>
      </left>
      <right/>
      <top style="thin">
        <color theme="1" tint="0.499984740745262"/>
      </top>
      <bottom style="thin">
        <color theme="0" tint="-0.14993743705557422"/>
      </bottom>
      <diagonal/>
    </border>
    <border>
      <left/>
      <right/>
      <top style="thin">
        <color theme="1" tint="0.499984740745262"/>
      </top>
      <bottom style="thin">
        <color theme="0" tint="-0.14993743705557422"/>
      </bottom>
      <diagonal/>
    </border>
    <border>
      <left/>
      <right style="medium">
        <color theme="1" tint="0.499984740745262"/>
      </right>
      <top style="thin">
        <color theme="1" tint="0.499984740745262"/>
      </top>
      <bottom style="thin">
        <color theme="0" tint="-0.14993743705557422"/>
      </bottom>
      <diagonal/>
    </border>
    <border>
      <left style="thin">
        <color theme="1" tint="0.499984740745262"/>
      </left>
      <right/>
      <top style="thin">
        <color theme="1" tint="0.499984740745262"/>
      </top>
      <bottom style="thin">
        <color theme="0" tint="-0.14990691854609822"/>
      </bottom>
      <diagonal/>
    </border>
    <border>
      <left/>
      <right/>
      <top style="thin">
        <color theme="1" tint="0.499984740745262"/>
      </top>
      <bottom style="thin">
        <color theme="0" tint="-0.14990691854609822"/>
      </bottom>
      <diagonal/>
    </border>
    <border>
      <left/>
      <right style="medium">
        <color theme="1" tint="0.499984740745262"/>
      </right>
      <top style="thin">
        <color theme="1" tint="0.499984740745262"/>
      </top>
      <bottom style="thin">
        <color theme="0" tint="-0.14990691854609822"/>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medium">
        <color theme="1" tint="0.499984740745262"/>
      </right>
      <top/>
      <bottom style="medium">
        <color theme="1" tint="0.499984740745262"/>
      </bottom>
      <diagonal/>
    </border>
    <border>
      <left/>
      <right style="medium">
        <color theme="1" tint="0.499984740745262"/>
      </right>
      <top style="thin">
        <color theme="0" tint="-0.14996795556505021"/>
      </top>
      <bottom style="thin">
        <color theme="0" tint="-0.14996795556505021"/>
      </bottom>
      <diagonal/>
    </border>
    <border>
      <left style="thin">
        <color theme="1" tint="0.499984740745262"/>
      </left>
      <right/>
      <top style="thin">
        <color theme="0" tint="-0.14996795556505021"/>
      </top>
      <bottom/>
      <diagonal/>
    </border>
    <border>
      <left/>
      <right style="medium">
        <color theme="1" tint="0.499984740745262"/>
      </right>
      <top style="thin">
        <color theme="0" tint="-0.14996795556505021"/>
      </top>
      <bottom/>
      <diagonal/>
    </border>
    <border>
      <left/>
      <right style="thin">
        <color theme="1" tint="0.499984740745262"/>
      </right>
      <top/>
      <bottom style="medium">
        <color theme="1" tint="0.499984740745262"/>
      </bottom>
      <diagonal/>
    </border>
    <border>
      <left style="thin">
        <color theme="1" tint="0.499984740745262"/>
      </left>
      <right/>
      <top style="thin">
        <color theme="0" tint="-0.14996795556505021"/>
      </top>
      <bottom style="medium">
        <color theme="1" tint="0.499984740745262"/>
      </bottom>
      <diagonal/>
    </border>
    <border>
      <left/>
      <right/>
      <top style="thin">
        <color theme="0" tint="-0.14996795556505021"/>
      </top>
      <bottom style="medium">
        <color theme="1" tint="0.499984740745262"/>
      </bottom>
      <diagonal/>
    </border>
    <border>
      <left/>
      <right style="thin">
        <color theme="1" tint="0.499984740745262"/>
      </right>
      <top style="thin">
        <color theme="0" tint="-0.14996795556505021"/>
      </top>
      <bottom style="medium">
        <color theme="1" tint="0.499984740745262"/>
      </bottom>
      <diagonal/>
    </border>
    <border>
      <left/>
      <right style="medium">
        <color theme="1" tint="0.499984740745262"/>
      </right>
      <top style="thin">
        <color theme="0" tint="-0.14996795556505021"/>
      </top>
      <bottom style="medium">
        <color theme="1" tint="0.499984740745262"/>
      </bottom>
      <diagonal/>
    </border>
    <border>
      <left style="medium">
        <color theme="1" tint="0.499984740745262"/>
      </left>
      <right/>
      <top style="medium">
        <color rgb="FF005596"/>
      </top>
      <bottom/>
      <diagonal/>
    </border>
    <border>
      <left/>
      <right/>
      <top style="medium">
        <color rgb="FF005596"/>
      </top>
      <bottom/>
      <diagonal/>
    </border>
    <border>
      <left/>
      <right style="medium">
        <color theme="1" tint="0.499984740745262"/>
      </right>
      <top style="medium">
        <color rgb="FF005596"/>
      </top>
      <bottom/>
      <diagonal/>
    </border>
    <border>
      <left/>
      <right style="thin">
        <color theme="1" tint="0.499984740745262"/>
      </right>
      <top style="medium">
        <color rgb="FF005596"/>
      </top>
      <bottom/>
      <diagonal/>
    </border>
    <border>
      <left style="thin">
        <color theme="1" tint="0.499984740745262"/>
      </left>
      <right/>
      <top style="medium">
        <color rgb="FF005596"/>
      </top>
      <bottom/>
      <diagonal/>
    </border>
    <border>
      <left style="thin">
        <color theme="1" tint="0.499984740745262"/>
      </left>
      <right/>
      <top style="medium">
        <color theme="1" tint="0.499984740745262"/>
      </top>
      <bottom style="thin">
        <color theme="0" tint="-0.14996795556505021"/>
      </bottom>
      <diagonal/>
    </border>
    <border>
      <left/>
      <right/>
      <top style="medium">
        <color theme="1" tint="0.499984740745262"/>
      </top>
      <bottom style="thin">
        <color theme="0" tint="-0.14996795556505021"/>
      </bottom>
      <diagonal/>
    </border>
    <border>
      <left/>
      <right style="medium">
        <color theme="1" tint="0.499984740745262"/>
      </right>
      <top style="medium">
        <color theme="1" tint="0.499984740745262"/>
      </top>
      <bottom style="thin">
        <color theme="0" tint="-0.14996795556505021"/>
      </bottom>
      <diagonal/>
    </border>
    <border>
      <left style="thin">
        <color theme="1" tint="0.499984740745262"/>
      </left>
      <right style="thin">
        <color theme="0" tint="-0.14996795556505021"/>
      </right>
      <top/>
      <bottom style="thin">
        <color theme="0" tint="-0.149967955565050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7558519241921"/>
      </left>
      <right/>
      <top/>
      <bottom/>
      <diagonal/>
    </border>
    <border>
      <left style="thin">
        <color theme="6" tint="0.39994506668294322"/>
      </left>
      <right/>
      <top style="thin">
        <color theme="6" tint="0.39994506668294322"/>
      </top>
      <bottom style="thin">
        <color theme="6" tint="0.399945066682943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8">
    <xf numFmtId="0" fontId="0" fillId="0" borderId="0"/>
    <xf numFmtId="0" fontId="16" fillId="0" borderId="7" applyNumberFormat="0" applyFill="0" applyAlignment="0" applyProtection="0"/>
    <xf numFmtId="44"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6" fillId="0" borderId="178">
      <alignment horizontal="left" wrapText="1"/>
    </xf>
    <xf numFmtId="9" fontId="46" fillId="0" borderId="0" applyFont="0" applyFill="0" applyBorder="0" applyAlignment="0" applyProtection="0"/>
    <xf numFmtId="43" fontId="46" fillId="0" borderId="0" applyFont="0" applyFill="0" applyBorder="0" applyAlignment="0" applyProtection="0"/>
  </cellStyleXfs>
  <cellXfs count="564">
    <xf numFmtId="0" fontId="0" fillId="0" borderId="0" xfId="0"/>
    <xf numFmtId="0" fontId="0" fillId="2" borderId="0" xfId="0" applyFill="1"/>
    <xf numFmtId="0" fontId="0" fillId="2" borderId="8" xfId="0" applyFill="1" applyBorder="1"/>
    <xf numFmtId="0" fontId="0" fillId="2" borderId="0" xfId="0"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18" fillId="2" borderId="0" xfId="0" applyFont="1" applyFill="1" applyAlignment="1">
      <alignment horizontal="left"/>
    </xf>
    <xf numFmtId="0" fontId="0" fillId="2" borderId="0" xfId="0" applyFill="1" applyAlignment="1">
      <alignment vertical="top" wrapText="1"/>
    </xf>
    <xf numFmtId="0" fontId="18" fillId="2" borderId="0" xfId="0" applyFont="1" applyFill="1" applyAlignment="1">
      <alignment vertical="top"/>
    </xf>
    <xf numFmtId="0" fontId="18" fillId="2" borderId="0" xfId="0" applyFont="1" applyFill="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16" fillId="0" borderId="0" xfId="0" applyFont="1" applyAlignment="1">
      <alignment vertical="center"/>
    </xf>
    <xf numFmtId="0" fontId="16" fillId="0" borderId="0" xfId="0" applyFont="1"/>
    <xf numFmtId="0" fontId="0" fillId="0" borderId="0" xfId="0" applyAlignment="1">
      <alignment vertical="center"/>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3" borderId="9" xfId="0" applyFill="1" applyBorder="1"/>
    <xf numFmtId="0" fontId="0" fillId="3" borderId="14" xfId="0" applyFill="1" applyBorder="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0" xfId="0" applyFill="1"/>
    <xf numFmtId="0" fontId="0" fillId="3" borderId="15" xfId="0" applyFill="1" applyBorder="1"/>
    <xf numFmtId="0" fontId="0" fillId="3" borderId="10" xfId="0" applyFill="1" applyBorder="1"/>
    <xf numFmtId="0" fontId="0" fillId="3" borderId="16" xfId="0" applyFill="1" applyBorder="1"/>
    <xf numFmtId="10" fontId="0" fillId="0" borderId="0" xfId="0" applyNumberFormat="1"/>
    <xf numFmtId="4" fontId="0" fillId="0" borderId="0" xfId="0" applyNumberFormat="1"/>
    <xf numFmtId="164" fontId="0" fillId="2" borderId="0" xfId="0" applyNumberFormat="1" applyFill="1"/>
    <xf numFmtId="0" fontId="0" fillId="2" borderId="0" xfId="0" applyFill="1" applyAlignment="1">
      <alignment horizontal="left" vertical="top"/>
    </xf>
    <xf numFmtId="0" fontId="0" fillId="2" borderId="0" xfId="0" applyFill="1" applyAlignment="1">
      <alignment horizontal="center"/>
    </xf>
    <xf numFmtId="0" fontId="0" fillId="2" borderId="0" xfId="0" applyFill="1" applyAlignment="1">
      <alignment horizontal="left" vertical="top" wrapText="1"/>
    </xf>
    <xf numFmtId="0" fontId="16" fillId="2" borderId="0" xfId="0" applyFont="1" applyFill="1"/>
    <xf numFmtId="0" fontId="46" fillId="0" borderId="0" xfId="0" applyFont="1" applyAlignment="1">
      <alignment horizontal="center" wrapText="1"/>
    </xf>
    <xf numFmtId="0" fontId="50" fillId="11" borderId="0" xfId="0" applyFont="1" applyFill="1" applyAlignment="1">
      <alignment horizontal="center" vertical="center" wrapText="1"/>
    </xf>
    <xf numFmtId="0" fontId="50" fillId="11" borderId="0" xfId="4" applyFont="1" applyFill="1" applyBorder="1" applyAlignment="1">
      <alignment horizontal="center" vertical="center"/>
    </xf>
    <xf numFmtId="0" fontId="51" fillId="11" borderId="177" xfId="0" applyFont="1" applyFill="1" applyBorder="1" applyAlignment="1">
      <alignment horizontal="center" wrapText="1"/>
    </xf>
    <xf numFmtId="167" fontId="50" fillId="11" borderId="0" xfId="0" applyNumberFormat="1" applyFont="1" applyFill="1" applyAlignment="1">
      <alignment horizontal="left" vertical="center" indent="1"/>
    </xf>
    <xf numFmtId="0" fontId="28" fillId="0" borderId="179" xfId="5" applyFont="1" applyBorder="1" applyAlignment="1">
      <alignment wrapText="1"/>
    </xf>
    <xf numFmtId="167" fontId="28" fillId="0" borderId="180" xfId="2" applyNumberFormat="1" applyFont="1" applyBorder="1" applyAlignment="1">
      <alignment horizontal="left" vertical="center" wrapText="1" indent="1"/>
    </xf>
    <xf numFmtId="0" fontId="52" fillId="0" borderId="179" xfId="5" applyFont="1" applyBorder="1" applyAlignment="1">
      <alignment wrapText="1"/>
    </xf>
    <xf numFmtId="167" fontId="53" fillId="0" borderId="180" xfId="2" applyNumberFormat="1" applyFont="1" applyBorder="1" applyAlignment="1">
      <alignment horizontal="left" vertical="center" wrapText="1" indent="1"/>
    </xf>
    <xf numFmtId="0" fontId="54" fillId="2" borderId="0" xfId="0" applyFont="1" applyFill="1" applyAlignment="1">
      <alignment horizontal="center" wrapText="1"/>
    </xf>
    <xf numFmtId="168" fontId="54" fillId="2" borderId="0" xfId="0" applyNumberFormat="1" applyFont="1" applyFill="1" applyAlignment="1">
      <alignment horizontal="center"/>
    </xf>
    <xf numFmtId="0" fontId="0" fillId="12" borderId="176" xfId="0" applyFill="1" applyBorder="1" applyAlignment="1">
      <alignment horizontal="center" wrapText="1"/>
    </xf>
    <xf numFmtId="0" fontId="0" fillId="2" borderId="176" xfId="0" applyFill="1" applyBorder="1" applyAlignment="1">
      <alignment horizontal="center" wrapText="1"/>
    </xf>
    <xf numFmtId="169" fontId="0" fillId="2" borderId="0" xfId="0" applyNumberFormat="1" applyFill="1"/>
    <xf numFmtId="10" fontId="0" fillId="2" borderId="0" xfId="6" applyNumberFormat="1" applyFont="1" applyFill="1"/>
    <xf numFmtId="44" fontId="0" fillId="6" borderId="184" xfId="2" applyFont="1" applyFill="1" applyBorder="1" applyAlignment="1">
      <alignment horizontal="center"/>
    </xf>
    <xf numFmtId="9" fontId="0" fillId="0" borderId="183" xfId="0" applyNumberFormat="1" applyBorder="1" applyAlignment="1">
      <alignment horizontal="left"/>
    </xf>
    <xf numFmtId="9" fontId="0" fillId="0" borderId="181" xfId="0" applyNumberFormat="1" applyBorder="1" applyAlignment="1">
      <alignment horizontal="left"/>
    </xf>
    <xf numFmtId="44" fontId="0" fillId="6" borderId="185" xfId="2" applyFont="1" applyFill="1" applyBorder="1" applyAlignment="1">
      <alignment horizontal="center"/>
    </xf>
    <xf numFmtId="170" fontId="0" fillId="0" borderId="0" xfId="7" applyNumberFormat="1" applyFont="1" applyFill="1"/>
    <xf numFmtId="170" fontId="0" fillId="0" borderId="0" xfId="0" applyNumberFormat="1"/>
    <xf numFmtId="164" fontId="0" fillId="0" borderId="0" xfId="0" applyNumberFormat="1"/>
    <xf numFmtId="9" fontId="0" fillId="0" borderId="0" xfId="0" applyNumberFormat="1"/>
    <xf numFmtId="0" fontId="17" fillId="0" borderId="0" xfId="0" applyFont="1" applyAlignment="1">
      <alignment horizontal="center" vertical="center" wrapText="1"/>
    </xf>
    <xf numFmtId="0" fontId="55" fillId="13" borderId="181" xfId="0" applyFont="1" applyFill="1" applyBorder="1" applyAlignment="1">
      <alignment horizontal="center"/>
    </xf>
    <xf numFmtId="0" fontId="55" fillId="13" borderId="182" xfId="0" applyFont="1" applyFill="1" applyBorder="1" applyAlignment="1">
      <alignment horizontal="center"/>
    </xf>
    <xf numFmtId="0" fontId="16" fillId="2" borderId="0" xfId="0" applyFont="1" applyFill="1" applyAlignment="1">
      <alignment horizontal="left" wrapText="1"/>
    </xf>
    <xf numFmtId="0" fontId="0" fillId="0" borderId="0" xfId="0" applyAlignment="1">
      <alignment wrapText="1"/>
    </xf>
    <xf numFmtId="0" fontId="0" fillId="2" borderId="0" xfId="0" applyFill="1" applyAlignment="1">
      <alignment horizontal="center"/>
    </xf>
    <xf numFmtId="0" fontId="0" fillId="2" borderId="0" xfId="0" applyFill="1" applyAlignment="1">
      <alignment horizontal="left" vertical="top" wrapText="1"/>
    </xf>
    <xf numFmtId="0" fontId="0" fillId="2" borderId="0" xfId="0" applyFill="1" applyAlignment="1">
      <alignment horizontal="left" vertical="top"/>
    </xf>
    <xf numFmtId="0" fontId="20" fillId="4" borderId="25"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vertical="top" wrapText="1"/>
    </xf>
    <xf numFmtId="0" fontId="20" fillId="4" borderId="25"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1" fillId="2" borderId="0" xfId="0" applyFont="1" applyFill="1" applyAlignment="1">
      <alignment horizontal="center" vertical="center"/>
    </xf>
    <xf numFmtId="0" fontId="21" fillId="2" borderId="8" xfId="0" applyFont="1" applyFill="1" applyBorder="1" applyAlignment="1">
      <alignment horizontal="center" vertical="center"/>
    </xf>
    <xf numFmtId="49" fontId="20" fillId="4" borderId="21" xfId="0" applyNumberFormat="1" applyFont="1" applyFill="1" applyBorder="1" applyAlignment="1">
      <alignment horizontal="center" vertical="center"/>
    </xf>
    <xf numFmtId="49" fontId="20" fillId="4" borderId="22" xfId="0" applyNumberFormat="1" applyFont="1" applyFill="1" applyBorder="1" applyAlignment="1">
      <alignment horizontal="center" vertical="center"/>
    </xf>
    <xf numFmtId="49" fontId="20" fillId="4" borderId="23" xfId="0" applyNumberFormat="1" applyFont="1" applyFill="1" applyBorder="1" applyAlignment="1">
      <alignment horizontal="center" vertical="center"/>
    </xf>
    <xf numFmtId="49" fontId="20" fillId="4" borderId="24"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6" xfId="0" applyFont="1" applyFill="1" applyBorder="1" applyAlignment="1">
      <alignment horizontal="center" vertical="center"/>
    </xf>
    <xf numFmtId="0" fontId="0" fillId="2" borderId="0" xfId="0" applyFill="1" applyAlignment="1">
      <alignment horizontal="left" wrapText="1"/>
    </xf>
    <xf numFmtId="0" fontId="16" fillId="2" borderId="0" xfId="0" applyFont="1" applyFill="1" applyAlignment="1">
      <alignment horizontal="center" vertical="top" wrapText="1"/>
    </xf>
    <xf numFmtId="0" fontId="18" fillId="2" borderId="0" xfId="0" applyFont="1" applyFill="1" applyAlignment="1">
      <alignment horizontal="left"/>
    </xf>
    <xf numFmtId="0" fontId="18" fillId="2" borderId="0" xfId="0" applyFont="1" applyFill="1" applyAlignment="1">
      <alignment horizontal="left" vertical="top"/>
    </xf>
    <xf numFmtId="0" fontId="18" fillId="2" borderId="0" xfId="0" applyFont="1" applyFill="1" applyAlignment="1">
      <alignment horizontal="center" vertical="top"/>
    </xf>
    <xf numFmtId="0" fontId="18" fillId="2" borderId="0" xfId="0" applyFont="1" applyFill="1" applyAlignment="1">
      <alignment horizontal="left" vertical="top" wrapText="1"/>
    </xf>
    <xf numFmtId="0" fontId="22" fillId="6" borderId="160" xfId="0" applyFont="1" applyFill="1" applyBorder="1" applyAlignment="1" applyProtection="1">
      <alignment horizontal="left" vertical="center" indent="1"/>
      <protection locked="0"/>
    </xf>
    <xf numFmtId="0" fontId="22" fillId="6" borderId="45" xfId="0" applyFont="1" applyFill="1" applyBorder="1" applyAlignment="1" applyProtection="1">
      <alignment horizontal="left" vertical="center" indent="1"/>
      <protection locked="0"/>
    </xf>
    <xf numFmtId="0" fontId="22" fillId="6" borderId="161" xfId="0" applyFont="1" applyFill="1" applyBorder="1" applyAlignment="1" applyProtection="1">
      <alignment horizontal="left" vertical="center" indent="1"/>
      <protection locked="0"/>
    </xf>
    <xf numFmtId="0" fontId="23" fillId="2" borderId="43" xfId="0" applyFont="1" applyFill="1" applyBorder="1" applyAlignment="1">
      <alignment horizontal="right" vertical="center" indent="1"/>
    </xf>
    <xf numFmtId="0" fontId="23" fillId="2" borderId="0" xfId="0" applyFont="1" applyFill="1" applyAlignment="1">
      <alignment horizontal="right" vertical="center" indent="1"/>
    </xf>
    <xf numFmtId="0" fontId="23" fillId="2" borderId="121" xfId="0" applyFont="1" applyFill="1" applyBorder="1" applyAlignment="1">
      <alignment horizontal="right" vertical="center" indent="1"/>
    </xf>
    <xf numFmtId="0" fontId="41" fillId="6" borderId="127" xfId="0" applyFont="1" applyFill="1" applyBorder="1" applyAlignment="1" applyProtection="1">
      <alignment horizontal="left" vertical="center" indent="1"/>
      <protection locked="0"/>
    </xf>
    <xf numFmtId="0" fontId="41" fillId="6" borderId="128" xfId="0" applyFont="1" applyFill="1" applyBorder="1" applyAlignment="1" applyProtection="1">
      <alignment horizontal="left" vertical="center" indent="1"/>
      <protection locked="0"/>
    </xf>
    <xf numFmtId="0" fontId="41" fillId="6" borderId="159" xfId="0" applyFont="1" applyFill="1" applyBorder="1" applyAlignment="1" applyProtection="1">
      <alignment horizontal="left" vertical="center" indent="1"/>
      <protection locked="0"/>
    </xf>
    <xf numFmtId="0" fontId="22" fillId="6" borderId="127" xfId="0" applyFont="1" applyFill="1" applyBorder="1" applyAlignment="1" applyProtection="1">
      <alignment horizontal="left" vertical="center" indent="1"/>
      <protection locked="0"/>
    </xf>
    <xf numFmtId="0" fontId="22" fillId="6" borderId="128" xfId="0" applyFont="1" applyFill="1" applyBorder="1" applyAlignment="1" applyProtection="1">
      <alignment horizontal="left" vertical="center" indent="1"/>
      <protection locked="0"/>
    </xf>
    <xf numFmtId="0" fontId="22" fillId="6" borderId="159" xfId="0" applyFon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xf numFmtId="0" fontId="42" fillId="2" borderId="0" xfId="0" applyFont="1" applyFill="1" applyAlignment="1">
      <alignment horizontal="center" vertical="center"/>
    </xf>
    <xf numFmtId="0" fontId="43" fillId="0" borderId="0" xfId="0" applyFont="1" applyAlignment="1">
      <alignment horizontal="center" vertical="center"/>
    </xf>
    <xf numFmtId="0" fontId="20" fillId="4" borderId="21" xfId="0" applyFont="1" applyFill="1" applyBorder="1" applyAlignment="1">
      <alignment horizontal="center" vertical="center"/>
    </xf>
    <xf numFmtId="0" fontId="20" fillId="4" borderId="23" xfId="0" applyFont="1" applyFill="1" applyBorder="1" applyAlignment="1">
      <alignment horizontal="center" vertical="center"/>
    </xf>
    <xf numFmtId="0" fontId="17" fillId="2" borderId="157"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58" xfId="0" applyFont="1" applyFill="1" applyBorder="1" applyAlignment="1">
      <alignment horizontal="center" vertical="center"/>
    </xf>
    <xf numFmtId="0" fontId="17" fillId="2" borderId="23" xfId="0" applyFont="1" applyFill="1" applyBorder="1" applyAlignment="1">
      <alignment horizontal="center" vertical="center"/>
    </xf>
    <xf numFmtId="0" fontId="23" fillId="2" borderId="26" xfId="0" applyFont="1" applyFill="1" applyBorder="1" applyAlignment="1">
      <alignment horizontal="right" vertical="center" indent="1"/>
    </xf>
    <xf numFmtId="0" fontId="23" fillId="2" borderId="10" xfId="0" applyFont="1" applyFill="1" applyBorder="1" applyAlignment="1">
      <alignment horizontal="right" vertical="center" indent="1"/>
    </xf>
    <xf numFmtId="0" fontId="23" fillId="2" borderId="162" xfId="0" applyFont="1" applyFill="1" applyBorder="1" applyAlignment="1">
      <alignment horizontal="right" vertical="center" indent="1"/>
    </xf>
    <xf numFmtId="0" fontId="22" fillId="6" borderId="163" xfId="0" applyFont="1" applyFill="1" applyBorder="1" applyAlignment="1" applyProtection="1">
      <alignment horizontal="left" vertical="center" indent="1"/>
      <protection locked="0"/>
    </xf>
    <xf numFmtId="0" fontId="22" fillId="6" borderId="164" xfId="0" applyFont="1" applyFill="1" applyBorder="1" applyAlignment="1" applyProtection="1">
      <alignment horizontal="left" vertical="center" indent="1"/>
      <protection locked="0"/>
    </xf>
    <xf numFmtId="0" fontId="22" fillId="6" borderId="165" xfId="0" applyFont="1" applyFill="1" applyBorder="1" applyAlignment="1" applyProtection="1">
      <alignment horizontal="left" vertical="center" indent="1"/>
      <protection locked="0"/>
    </xf>
    <xf numFmtId="0" fontId="23" fillId="2" borderId="13" xfId="0" applyFont="1" applyFill="1" applyBorder="1" applyAlignment="1">
      <alignment horizontal="right" vertical="center" indent="1"/>
    </xf>
    <xf numFmtId="0" fontId="44" fillId="6" borderId="163" xfId="0" applyFont="1" applyFill="1" applyBorder="1" applyAlignment="1" applyProtection="1">
      <alignment horizontal="left" vertical="center" indent="1"/>
      <protection locked="0"/>
    </xf>
    <xf numFmtId="0" fontId="44" fillId="6" borderId="164" xfId="0" applyFont="1" applyFill="1" applyBorder="1" applyAlignment="1" applyProtection="1">
      <alignment horizontal="left" vertical="center" indent="1"/>
      <protection locked="0"/>
    </xf>
    <xf numFmtId="0" fontId="44" fillId="6" borderId="166" xfId="0" applyFont="1" applyFill="1" applyBorder="1" applyAlignment="1" applyProtection="1">
      <alignment horizontal="left" vertical="center" indent="1"/>
      <protection locked="0"/>
    </xf>
    <xf numFmtId="0" fontId="20" fillId="4" borderId="167" xfId="0" applyFont="1" applyFill="1" applyBorder="1" applyAlignment="1">
      <alignment horizontal="center" vertical="center"/>
    </xf>
    <xf numFmtId="0" fontId="20" fillId="4" borderId="168" xfId="0" applyFont="1" applyFill="1" applyBorder="1" applyAlignment="1">
      <alignment horizontal="center" vertical="center"/>
    </xf>
    <xf numFmtId="0" fontId="20" fillId="4" borderId="169" xfId="0" applyFont="1" applyFill="1" applyBorder="1" applyAlignment="1">
      <alignment horizontal="center" vertical="center"/>
    </xf>
    <xf numFmtId="49" fontId="20" fillId="4" borderId="167" xfId="0" applyNumberFormat="1" applyFont="1" applyFill="1" applyBorder="1" applyAlignment="1">
      <alignment horizontal="center" vertical="center"/>
    </xf>
    <xf numFmtId="49" fontId="20" fillId="4" borderId="170" xfId="0" applyNumberFormat="1" applyFont="1" applyFill="1" applyBorder="1" applyAlignment="1">
      <alignment horizontal="center" vertical="center"/>
    </xf>
    <xf numFmtId="49" fontId="20" fillId="4" borderId="26" xfId="0" applyNumberFormat="1" applyFont="1" applyFill="1" applyBorder="1" applyAlignment="1">
      <alignment horizontal="center" vertical="center"/>
    </xf>
    <xf numFmtId="49" fontId="20" fillId="4" borderId="162" xfId="0" applyNumberFormat="1" applyFont="1" applyFill="1" applyBorder="1" applyAlignment="1">
      <alignment horizontal="center" vertical="center"/>
    </xf>
    <xf numFmtId="0" fontId="17" fillId="2" borderId="171" xfId="0" applyFont="1" applyFill="1" applyBorder="1" applyAlignment="1">
      <alignment horizontal="center" vertical="center"/>
    </xf>
    <xf numFmtId="0" fontId="17" fillId="2" borderId="168" xfId="0" applyFont="1" applyFill="1" applyBorder="1" applyAlignment="1">
      <alignment horizontal="center" vertical="center"/>
    </xf>
    <xf numFmtId="0" fontId="17" fillId="2" borderId="169"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34" xfId="0" applyFont="1" applyFill="1" applyBorder="1" applyAlignment="1">
      <alignment horizontal="center" vertical="center"/>
    </xf>
    <xf numFmtId="0" fontId="22" fillId="6" borderId="172" xfId="0" applyFont="1" applyFill="1" applyBorder="1" applyAlignment="1" applyProtection="1">
      <alignment horizontal="left" vertical="center" indent="1"/>
      <protection locked="0"/>
    </xf>
    <xf numFmtId="0" fontId="22" fillId="6" borderId="173" xfId="0" applyFont="1" applyFill="1" applyBorder="1" applyAlignment="1" applyProtection="1">
      <alignment horizontal="left" vertical="center" indent="1"/>
      <protection locked="0"/>
    </xf>
    <xf numFmtId="0" fontId="22" fillId="6" borderId="174" xfId="0" applyFont="1" applyFill="1" applyBorder="1" applyAlignment="1" applyProtection="1">
      <alignment horizontal="left" vertical="center" indent="1"/>
      <protection locked="0"/>
    </xf>
    <xf numFmtId="0" fontId="23" fillId="2" borderId="25" xfId="0" applyFont="1" applyFill="1" applyBorder="1" applyAlignment="1">
      <alignment horizontal="right" vertical="center" indent="1"/>
    </xf>
    <xf numFmtId="0" fontId="23" fillId="2" borderId="9" xfId="0" applyFont="1" applyFill="1" applyBorder="1" applyAlignment="1">
      <alignment horizontal="right" vertical="center" indent="1"/>
    </xf>
    <xf numFmtId="0" fontId="23" fillId="2" borderId="34" xfId="0" applyFont="1" applyFill="1" applyBorder="1" applyAlignment="1">
      <alignment horizontal="right" vertical="center" indent="1"/>
    </xf>
    <xf numFmtId="0" fontId="41" fillId="6" borderId="172" xfId="0" applyFont="1" applyFill="1" applyBorder="1" applyAlignment="1" applyProtection="1">
      <alignment horizontal="left" vertical="center" indent="1"/>
      <protection locked="0"/>
    </xf>
    <xf numFmtId="0" fontId="41" fillId="6" borderId="173" xfId="0" applyFont="1" applyFill="1" applyBorder="1" applyAlignment="1" applyProtection="1">
      <alignment horizontal="left" vertical="center" indent="1"/>
      <protection locked="0"/>
    </xf>
    <xf numFmtId="0" fontId="41" fillId="6" borderId="174" xfId="0" applyFont="1" applyFill="1" applyBorder="1" applyAlignment="1" applyProtection="1">
      <alignment horizontal="left" vertical="center" indent="1"/>
      <protection locked="0"/>
    </xf>
    <xf numFmtId="0" fontId="22" fillId="6" borderId="140" xfId="0" applyFont="1" applyFill="1" applyBorder="1" applyAlignment="1" applyProtection="1">
      <alignment horizontal="left" vertical="center" indent="1"/>
      <protection locked="0"/>
    </xf>
    <xf numFmtId="0" fontId="23" fillId="2" borderId="108" xfId="0" applyFont="1" applyFill="1" applyBorder="1" applyAlignment="1">
      <alignment horizontal="right" vertical="center" indent="1"/>
    </xf>
    <xf numFmtId="0" fontId="23" fillId="2" borderId="19" xfId="0" applyFont="1" applyFill="1" applyBorder="1" applyAlignment="1">
      <alignment horizontal="right" vertical="center" indent="1"/>
    </xf>
    <xf numFmtId="0" fontId="23" fillId="2" borderId="109" xfId="0" applyFont="1" applyFill="1" applyBorder="1" applyAlignment="1">
      <alignment horizontal="right" vertical="center" indent="1"/>
    </xf>
    <xf numFmtId="0" fontId="41" fillId="6" borderId="160" xfId="0" applyFont="1" applyFill="1" applyBorder="1" applyAlignment="1" applyProtection="1">
      <alignment horizontal="left" vertical="center" indent="1"/>
      <protection locked="0"/>
    </xf>
    <xf numFmtId="0" fontId="41" fillId="6" borderId="45" xfId="0" applyFont="1" applyFill="1" applyBorder="1" applyAlignment="1" applyProtection="1">
      <alignment horizontal="left" vertical="center" indent="1"/>
      <protection locked="0"/>
    </xf>
    <xf numFmtId="0" fontId="41" fillId="6" borderId="161" xfId="0" applyFont="1" applyFill="1" applyBorder="1" applyAlignment="1" applyProtection="1">
      <alignment horizontal="left" vertical="center" indent="1"/>
      <protection locked="0"/>
    </xf>
    <xf numFmtId="165" fontId="41" fillId="6" borderId="13" xfId="0" applyNumberFormat="1" applyFont="1" applyFill="1" applyBorder="1" applyAlignment="1" applyProtection="1">
      <alignment horizontal="left" vertical="center" indent="1"/>
      <protection locked="0"/>
    </xf>
    <xf numFmtId="165" fontId="41" fillId="6" borderId="10" xfId="0" applyNumberFormat="1" applyFont="1" applyFill="1" applyBorder="1" applyAlignment="1" applyProtection="1">
      <alignment horizontal="left" vertical="center" indent="1"/>
      <protection locked="0"/>
    </xf>
    <xf numFmtId="165" fontId="41" fillId="6" borderId="16" xfId="0" applyNumberFormat="1" applyFont="1" applyFill="1" applyBorder="1" applyAlignment="1" applyProtection="1">
      <alignment horizontal="left" vertical="center" indent="1"/>
      <protection locked="0"/>
    </xf>
    <xf numFmtId="0" fontId="23" fillId="2" borderId="12" xfId="0" applyFont="1" applyFill="1" applyBorder="1" applyAlignment="1">
      <alignment horizontal="right" vertical="center" indent="1"/>
    </xf>
    <xf numFmtId="164" fontId="31" fillId="6" borderId="127" xfId="0" applyNumberFormat="1" applyFont="1" applyFill="1" applyBorder="1" applyAlignment="1">
      <alignment horizontal="left" vertical="center" indent="1"/>
    </xf>
    <xf numFmtId="164" fontId="31" fillId="6" borderId="128" xfId="0" applyNumberFormat="1" applyFont="1" applyFill="1" applyBorder="1" applyAlignment="1">
      <alignment horizontal="left" vertical="center" indent="1"/>
    </xf>
    <xf numFmtId="164" fontId="31" fillId="6" borderId="159" xfId="0" applyNumberFormat="1" applyFont="1" applyFill="1" applyBorder="1" applyAlignment="1">
      <alignment horizontal="left" vertical="center" indent="1"/>
    </xf>
    <xf numFmtId="164" fontId="22" fillId="8" borderId="48" xfId="0" applyNumberFormat="1" applyFont="1" applyFill="1" applyBorder="1" applyAlignment="1" applyProtection="1">
      <alignment horizontal="center" vertical="center"/>
      <protection locked="0" hidden="1"/>
    </xf>
    <xf numFmtId="164" fontId="22" fillId="8" borderId="49" xfId="0" applyNumberFormat="1" applyFont="1" applyFill="1" applyBorder="1" applyAlignment="1" applyProtection="1">
      <alignment horizontal="center" vertical="center"/>
      <protection locked="0" hidden="1"/>
    </xf>
    <xf numFmtId="164" fontId="22" fillId="8" borderId="50" xfId="0" applyNumberFormat="1" applyFont="1" applyFill="1" applyBorder="1" applyAlignment="1" applyProtection="1">
      <alignment horizontal="center" vertical="center"/>
      <protection locked="0" hidden="1"/>
    </xf>
    <xf numFmtId="0" fontId="23" fillId="6" borderId="51" xfId="0" applyFont="1" applyFill="1" applyBorder="1" applyAlignment="1" applyProtection="1">
      <alignment horizontal="right" vertical="center" indent="1"/>
      <protection locked="0" hidden="1"/>
    </xf>
    <xf numFmtId="0" fontId="23" fillId="6" borderId="52" xfId="0" applyFont="1" applyFill="1" applyBorder="1" applyAlignment="1" applyProtection="1">
      <alignment horizontal="right" vertical="center" indent="1"/>
      <protection locked="0" hidden="1"/>
    </xf>
    <xf numFmtId="0" fontId="23" fillId="6" borderId="53" xfId="0" applyFont="1" applyFill="1" applyBorder="1" applyAlignment="1" applyProtection="1">
      <alignment horizontal="right" vertical="center" indent="1"/>
      <protection locked="0" hidden="1"/>
    </xf>
    <xf numFmtId="164" fontId="22" fillId="8" borderId="54" xfId="0" applyNumberFormat="1" applyFont="1" applyFill="1" applyBorder="1" applyAlignment="1" applyProtection="1">
      <alignment horizontal="center" vertical="center"/>
      <protection locked="0" hidden="1"/>
    </xf>
    <xf numFmtId="164" fontId="22" fillId="8" borderId="55" xfId="0" applyNumberFormat="1" applyFont="1" applyFill="1" applyBorder="1" applyAlignment="1" applyProtection="1">
      <alignment horizontal="center" vertical="center"/>
      <protection locked="0" hidden="1"/>
    </xf>
    <xf numFmtId="164" fontId="22" fillId="8" borderId="56" xfId="0" applyNumberFormat="1" applyFont="1" applyFill="1" applyBorder="1" applyAlignment="1" applyProtection="1">
      <alignment horizontal="center" vertical="center"/>
      <protection locked="0" hidden="1"/>
    </xf>
    <xf numFmtId="0" fontId="27" fillId="2" borderId="148" xfId="0" applyFont="1" applyFill="1" applyBorder="1" applyAlignment="1">
      <alignment horizontal="center" vertical="center"/>
    </xf>
    <xf numFmtId="0" fontId="27" fillId="2" borderId="149" xfId="0" applyFont="1" applyFill="1" applyBorder="1" applyAlignment="1">
      <alignment horizontal="center" vertical="center"/>
    </xf>
    <xf numFmtId="0" fontId="17" fillId="2" borderId="25" xfId="0" applyFont="1" applyFill="1" applyBorder="1" applyAlignment="1">
      <alignment horizontal="center" vertical="center" wrapText="1"/>
    </xf>
    <xf numFmtId="0" fontId="0" fillId="0" borderId="9" xfId="0" applyBorder="1" applyAlignment="1">
      <alignment wrapText="1"/>
    </xf>
    <xf numFmtId="0" fontId="0" fillId="0" borderId="14" xfId="0" applyBorder="1" applyAlignment="1">
      <alignment wrapText="1"/>
    </xf>
    <xf numFmtId="0" fontId="0" fillId="0" borderId="26" xfId="0" applyBorder="1" applyAlignment="1">
      <alignment wrapText="1"/>
    </xf>
    <xf numFmtId="0" fontId="0" fillId="0" borderId="10" xfId="0" applyBorder="1" applyAlignment="1">
      <alignment wrapText="1"/>
    </xf>
    <xf numFmtId="0" fontId="0" fillId="0" borderId="16" xfId="0" applyBorder="1" applyAlignment="1">
      <alignment wrapText="1"/>
    </xf>
    <xf numFmtId="0" fontId="27" fillId="2" borderId="150" xfId="0" applyFont="1" applyFill="1" applyBorder="1" applyAlignment="1">
      <alignment horizontal="center" vertical="center" wrapText="1"/>
    </xf>
    <xf numFmtId="0" fontId="0" fillId="0" borderId="148" xfId="0" applyBorder="1" applyAlignment="1">
      <alignment horizontal="center" vertical="center" wrapText="1"/>
    </xf>
    <xf numFmtId="0" fontId="0" fillId="0" borderId="148" xfId="0" applyBorder="1" applyAlignment="1">
      <alignment wrapText="1"/>
    </xf>
    <xf numFmtId="0" fontId="0" fillId="0" borderId="149" xfId="0" applyBorder="1" applyAlignment="1">
      <alignment wrapText="1"/>
    </xf>
    <xf numFmtId="9" fontId="23" fillId="2" borderId="151" xfId="0" applyNumberFormat="1" applyFont="1" applyFill="1" applyBorder="1" applyAlignment="1">
      <alignment horizontal="center" vertical="center" wrapText="1"/>
    </xf>
    <xf numFmtId="0" fontId="0" fillId="0" borderId="152" xfId="0" applyBorder="1" applyAlignment="1">
      <alignment horizontal="center" vertical="center" wrapText="1"/>
    </xf>
    <xf numFmtId="0" fontId="0" fillId="0" borderId="152" xfId="0" applyBorder="1" applyAlignment="1">
      <alignment wrapText="1"/>
    </xf>
    <xf numFmtId="0" fontId="0" fillId="0" borderId="153" xfId="0" applyBorder="1" applyAlignment="1">
      <alignment wrapText="1"/>
    </xf>
    <xf numFmtId="0" fontId="27" fillId="2" borderId="17" xfId="0" applyFont="1" applyFill="1" applyBorder="1" applyAlignment="1">
      <alignment horizontal="center" vertical="center" wrapText="1"/>
    </xf>
    <xf numFmtId="0" fontId="0" fillId="0" borderId="17" xfId="0" applyBorder="1" applyAlignment="1">
      <alignment horizontal="center" vertical="center" wrapText="1"/>
    </xf>
    <xf numFmtId="164" fontId="22" fillId="2" borderId="137" xfId="0" applyNumberFormat="1" applyFont="1" applyFill="1" applyBorder="1" applyAlignment="1" applyProtection="1">
      <alignment horizontal="center" vertical="center" wrapText="1"/>
      <protection locked="0" hidden="1"/>
    </xf>
    <xf numFmtId="0" fontId="0" fillId="2" borderId="138" xfId="0" applyFill="1" applyBorder="1" applyAlignment="1">
      <alignment horizontal="center" vertical="center" wrapText="1"/>
    </xf>
    <xf numFmtId="0" fontId="23" fillId="2" borderId="91" xfId="0" applyFont="1" applyFill="1" applyBorder="1" applyAlignment="1">
      <alignment horizontal="right" vertical="center" indent="1"/>
    </xf>
    <xf numFmtId="0" fontId="23" fillId="2" borderId="92" xfId="0" applyFont="1" applyFill="1" applyBorder="1" applyAlignment="1">
      <alignment horizontal="right" vertical="center" indent="1"/>
    </xf>
    <xf numFmtId="0" fontId="23" fillId="2" borderId="93" xfId="0" applyFont="1" applyFill="1" applyBorder="1" applyAlignment="1">
      <alignment horizontal="right" vertical="center" indent="1"/>
    </xf>
    <xf numFmtId="164" fontId="27" fillId="2" borderId="148" xfId="0" applyNumberFormat="1" applyFont="1" applyFill="1" applyBorder="1" applyAlignment="1">
      <alignment horizontal="center" vertical="center"/>
    </xf>
    <xf numFmtId="164" fontId="27" fillId="2" borderId="149" xfId="0" applyNumberFormat="1" applyFont="1" applyFill="1" applyBorder="1" applyAlignment="1">
      <alignment horizontal="center" vertical="center"/>
    </xf>
    <xf numFmtId="0" fontId="27" fillId="2" borderId="25" xfId="0" applyFont="1" applyFill="1" applyBorder="1" applyAlignment="1">
      <alignment horizontal="right" vertical="center" indent="1"/>
    </xf>
    <xf numFmtId="0" fontId="27" fillId="2" borderId="9" xfId="0" applyFont="1" applyFill="1" applyBorder="1" applyAlignment="1">
      <alignment horizontal="right" vertical="center" indent="1"/>
    </xf>
    <xf numFmtId="0" fontId="27" fillId="2" borderId="0" xfId="0" applyFont="1" applyFill="1" applyAlignment="1">
      <alignment horizontal="right" vertical="center" indent="1"/>
    </xf>
    <xf numFmtId="0" fontId="23" fillId="2" borderId="25" xfId="0" applyFont="1" applyFill="1" applyBorder="1" applyAlignment="1">
      <alignment horizontal="center"/>
    </xf>
    <xf numFmtId="0" fontId="23" fillId="2" borderId="9" xfId="0" applyFont="1" applyFill="1" applyBorder="1" applyAlignment="1">
      <alignment horizontal="center"/>
    </xf>
    <xf numFmtId="164" fontId="22" fillId="8" borderId="127" xfId="0" applyNumberFormat="1" applyFont="1" applyFill="1" applyBorder="1" applyAlignment="1" applyProtection="1">
      <alignment horizontal="center" vertical="center" wrapText="1"/>
      <protection locked="0" hidden="1"/>
    </xf>
    <xf numFmtId="0" fontId="0" fillId="0" borderId="128" xfId="0" applyBorder="1" applyAlignment="1">
      <alignment horizontal="center" vertical="center" wrapText="1"/>
    </xf>
    <xf numFmtId="0" fontId="0" fillId="0" borderId="140" xfId="0" applyBorder="1" applyAlignment="1">
      <alignment horizontal="center" vertical="center" wrapText="1"/>
    </xf>
    <xf numFmtId="0" fontId="23" fillId="2" borderId="88" xfId="0" applyFont="1" applyFill="1" applyBorder="1" applyAlignment="1" applyProtection="1">
      <alignment horizontal="right" vertical="center" indent="1"/>
      <protection locked="0" hidden="1"/>
    </xf>
    <xf numFmtId="0" fontId="23" fillId="2" borderId="89" xfId="0" applyFont="1" applyFill="1" applyBorder="1" applyAlignment="1" applyProtection="1">
      <alignment horizontal="right" vertical="center" indent="1"/>
      <protection locked="0" hidden="1"/>
    </xf>
    <xf numFmtId="0" fontId="23" fillId="2" borderId="90" xfId="0" applyFont="1" applyFill="1" applyBorder="1" applyAlignment="1" applyProtection="1">
      <alignment horizontal="right" vertical="center" indent="1"/>
      <protection locked="0" hidden="1"/>
    </xf>
    <xf numFmtId="0" fontId="23" fillId="2" borderId="91" xfId="0" applyFont="1" applyFill="1" applyBorder="1" applyAlignment="1" applyProtection="1">
      <alignment horizontal="right" vertical="center" indent="1"/>
      <protection locked="0" hidden="1"/>
    </xf>
    <xf numFmtId="0" fontId="23" fillId="2" borderId="92" xfId="0" applyFont="1" applyFill="1" applyBorder="1" applyAlignment="1" applyProtection="1">
      <alignment horizontal="right" vertical="center" indent="1"/>
      <protection locked="0" hidden="1"/>
    </xf>
    <xf numFmtId="0" fontId="23" fillId="2" borderId="93" xfId="0" applyFont="1" applyFill="1" applyBorder="1" applyAlignment="1" applyProtection="1">
      <alignment horizontal="right" vertical="center" indent="1"/>
      <protection locked="0" hidden="1"/>
    </xf>
    <xf numFmtId="0" fontId="39"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0" fillId="0" borderId="0" xfId="0" applyAlignment="1">
      <alignment horizontal="right" vertical="center" indent="1"/>
    </xf>
    <xf numFmtId="0" fontId="0" fillId="0" borderId="121" xfId="0" applyBorder="1" applyAlignment="1">
      <alignment horizontal="right" vertical="center" indent="1"/>
    </xf>
    <xf numFmtId="8" fontId="40" fillId="8" borderId="144" xfId="0" applyNumberFormat="1" applyFont="1" applyFill="1" applyBorder="1" applyAlignment="1" applyProtection="1">
      <alignment horizontal="center" vertical="center"/>
      <protection locked="0" hidden="1"/>
    </xf>
    <xf numFmtId="8" fontId="40" fillId="8" borderId="145" xfId="0" applyNumberFormat="1" applyFont="1" applyFill="1" applyBorder="1" applyAlignment="1" applyProtection="1">
      <alignment horizontal="center" vertical="center"/>
      <protection locked="0" hidden="1"/>
    </xf>
    <xf numFmtId="8" fontId="40" fillId="8" borderId="146" xfId="0" applyNumberFormat="1" applyFont="1" applyFill="1" applyBorder="1" applyAlignment="1" applyProtection="1">
      <alignment horizontal="center" vertical="center"/>
      <protection locked="0" hidden="1"/>
    </xf>
    <xf numFmtId="164" fontId="22" fillId="8" borderId="147" xfId="0" applyNumberFormat="1" applyFont="1" applyFill="1" applyBorder="1" applyAlignment="1" applyProtection="1">
      <alignment horizontal="center" vertical="center"/>
      <protection locked="0" hidden="1"/>
    </xf>
    <xf numFmtId="9" fontId="23" fillId="2" borderId="134" xfId="0" applyNumberFormat="1" applyFont="1" applyFill="1" applyBorder="1" applyAlignment="1">
      <alignment horizontal="center" vertical="center" wrapText="1"/>
    </xf>
    <xf numFmtId="0" fontId="0" fillId="0" borderId="135" xfId="0" applyBorder="1" applyAlignment="1">
      <alignment horizontal="center" vertical="center" wrapText="1"/>
    </xf>
    <xf numFmtId="0" fontId="0" fillId="0" borderId="135" xfId="0" applyBorder="1" applyAlignment="1">
      <alignment wrapText="1"/>
    </xf>
    <xf numFmtId="0" fontId="0" fillId="0" borderId="136" xfId="0" applyBorder="1" applyAlignment="1">
      <alignment wrapText="1"/>
    </xf>
    <xf numFmtId="0" fontId="23" fillId="2" borderId="43" xfId="0" applyFont="1" applyFill="1" applyBorder="1" applyAlignment="1" applyProtection="1">
      <alignment horizontal="right" vertical="center" indent="1"/>
      <protection locked="0" hidden="1"/>
    </xf>
    <xf numFmtId="0" fontId="23" fillId="2" borderId="0" xfId="0" applyFont="1" applyFill="1" applyAlignment="1" applyProtection="1">
      <alignment horizontal="right" vertical="center" indent="1"/>
      <protection locked="0" hidden="1"/>
    </xf>
    <xf numFmtId="0" fontId="23" fillId="2" borderId="121" xfId="0" applyFont="1" applyFill="1" applyBorder="1" applyAlignment="1" applyProtection="1">
      <alignment horizontal="right" vertical="center" indent="1"/>
      <protection locked="0" hidden="1"/>
    </xf>
    <xf numFmtId="164" fontId="22" fillId="2" borderId="141" xfId="0" applyNumberFormat="1" applyFont="1" applyFill="1" applyBorder="1" applyAlignment="1" applyProtection="1">
      <alignment horizontal="center" vertical="center"/>
      <protection locked="0" hidden="1"/>
    </xf>
    <xf numFmtId="164" fontId="22" fillId="2" borderId="92" xfId="0" applyNumberFormat="1" applyFont="1" applyFill="1" applyBorder="1" applyAlignment="1" applyProtection="1">
      <alignment horizontal="center" vertical="center"/>
      <protection locked="0" hidden="1"/>
    </xf>
    <xf numFmtId="164" fontId="22" fillId="2" borderId="94" xfId="0" applyNumberFormat="1" applyFont="1" applyFill="1" applyBorder="1" applyAlignment="1" applyProtection="1">
      <alignment horizontal="center" vertical="center"/>
      <protection locked="0" hidden="1"/>
    </xf>
    <xf numFmtId="164" fontId="22" fillId="8" borderId="154" xfId="0" applyNumberFormat="1" applyFont="1" applyFill="1" applyBorder="1" applyAlignment="1" applyProtection="1">
      <alignment horizontal="center" vertical="center"/>
      <protection locked="0" hidden="1"/>
    </xf>
    <xf numFmtId="164" fontId="22" fillId="8" borderId="155" xfId="0" applyNumberFormat="1" applyFont="1" applyFill="1" applyBorder="1" applyAlignment="1" applyProtection="1">
      <alignment horizontal="center" vertical="center"/>
      <protection locked="0" hidden="1"/>
    </xf>
    <xf numFmtId="164" fontId="22" fillId="8" borderId="156" xfId="0" applyNumberFormat="1" applyFont="1" applyFill="1" applyBorder="1" applyAlignment="1" applyProtection="1">
      <alignment horizontal="center" vertical="center"/>
      <protection locked="0" hidden="1"/>
    </xf>
    <xf numFmtId="164" fontId="22" fillId="8" borderId="79" xfId="0" applyNumberFormat="1" applyFont="1" applyFill="1" applyBorder="1" applyAlignment="1" applyProtection="1">
      <alignment horizontal="center" vertical="center"/>
      <protection locked="0" hidden="1"/>
    </xf>
    <xf numFmtId="164" fontId="22" fillId="8" borderId="142" xfId="0" applyNumberFormat="1" applyFont="1" applyFill="1" applyBorder="1" applyAlignment="1" applyProtection="1">
      <alignment horizontal="center" vertical="center"/>
      <protection locked="0" hidden="1"/>
    </xf>
    <xf numFmtId="164" fontId="22" fillId="8" borderId="143" xfId="0" applyNumberFormat="1" applyFont="1" applyFill="1" applyBorder="1" applyAlignment="1" applyProtection="1">
      <alignment horizontal="center" vertical="center"/>
      <protection locked="0" hidden="1"/>
    </xf>
    <xf numFmtId="164" fontId="22" fillId="2" borderId="127" xfId="0" applyNumberFormat="1" applyFont="1" applyFill="1" applyBorder="1" applyAlignment="1" applyProtection="1">
      <alignment horizontal="center" vertical="center" wrapText="1"/>
      <protection locked="0" hidden="1"/>
    </xf>
    <xf numFmtId="0" fontId="0" fillId="2" borderId="128" xfId="0" applyFill="1" applyBorder="1" applyAlignment="1">
      <alignment horizontal="center" vertical="center" wrapText="1"/>
    </xf>
    <xf numFmtId="0" fontId="23" fillId="2" borderId="43" xfId="0" applyFont="1" applyFill="1" applyBorder="1" applyAlignment="1">
      <alignment horizontal="right" vertical="center" wrapText="1" indent="1"/>
    </xf>
    <xf numFmtId="0" fontId="0" fillId="2" borderId="0" xfId="0" applyFill="1" applyAlignment="1">
      <alignment horizontal="right" vertical="center" wrapText="1" indent="1"/>
    </xf>
    <xf numFmtId="0" fontId="0" fillId="2" borderId="43" xfId="0" applyFill="1" applyBorder="1" applyAlignment="1">
      <alignment horizontal="right" vertical="center" wrapText="1" indent="1"/>
    </xf>
    <xf numFmtId="164" fontId="22" fillId="8" borderId="137" xfId="0" applyNumberFormat="1" applyFont="1" applyFill="1" applyBorder="1" applyAlignment="1" applyProtection="1">
      <alignment horizontal="center" vertical="center" wrapText="1"/>
      <protection locked="0" hidden="1"/>
    </xf>
    <xf numFmtId="0" fontId="0" fillId="0" borderId="138" xfId="0" applyBorder="1" applyAlignment="1">
      <alignment horizontal="center" vertical="center" wrapText="1"/>
    </xf>
    <xf numFmtId="0" fontId="0" fillId="0" borderId="139" xfId="0" applyBorder="1" applyAlignment="1">
      <alignment horizontal="center" vertical="center" wrapText="1"/>
    </xf>
    <xf numFmtId="10" fontId="22" fillId="2" borderId="0" xfId="0" applyNumberFormat="1" applyFont="1" applyFill="1" applyAlignment="1" applyProtection="1">
      <alignment horizontal="center" vertical="center" wrapText="1"/>
      <protection locked="0" hidden="1"/>
    </xf>
    <xf numFmtId="10" fontId="0" fillId="2" borderId="0" xfId="0" applyNumberFormat="1" applyFill="1" applyAlignment="1">
      <alignment horizontal="center" vertical="center" wrapText="1"/>
    </xf>
    <xf numFmtId="9" fontId="23" fillId="2" borderId="129" xfId="0" applyNumberFormat="1" applyFont="1" applyFill="1" applyBorder="1" applyAlignment="1">
      <alignment horizontal="center" vertical="center" wrapText="1"/>
    </xf>
    <xf numFmtId="0" fontId="0" fillId="0" borderId="130" xfId="0" applyBorder="1" applyAlignment="1">
      <alignment horizontal="center" vertical="center" wrapText="1"/>
    </xf>
    <xf numFmtId="0" fontId="0" fillId="0" borderId="130" xfId="0" applyBorder="1" applyAlignment="1">
      <alignment wrapText="1"/>
    </xf>
    <xf numFmtId="0" fontId="0" fillId="0" borderId="131" xfId="0" applyBorder="1" applyAlignment="1">
      <alignment wrapText="1"/>
    </xf>
    <xf numFmtId="10" fontId="26" fillId="5" borderId="132" xfId="0" applyNumberFormat="1" applyFont="1" applyFill="1" applyBorder="1" applyAlignment="1">
      <alignment horizontal="center" vertical="center" wrapText="1"/>
    </xf>
    <xf numFmtId="0" fontId="0" fillId="0" borderId="71" xfId="0" applyBorder="1" applyAlignment="1">
      <alignment horizontal="center" vertical="center" wrapText="1"/>
    </xf>
    <xf numFmtId="0" fontId="0" fillId="0" borderId="71" xfId="0" applyBorder="1" applyAlignment="1">
      <alignment wrapText="1"/>
    </xf>
    <xf numFmtId="0" fontId="0" fillId="0" borderId="133" xfId="0" applyBorder="1" applyAlignment="1">
      <alignment wrapText="1"/>
    </xf>
    <xf numFmtId="0" fontId="23" fillId="2" borderId="0" xfId="0" applyFont="1" applyFill="1" applyAlignment="1">
      <alignment horizontal="right" vertical="center" wrapText="1" indent="1"/>
    </xf>
    <xf numFmtId="164" fontId="22" fillId="2" borderId="0" xfId="0" applyNumberFormat="1" applyFont="1" applyFill="1" applyAlignment="1" applyProtection="1">
      <alignment horizontal="center" vertical="center" wrapText="1"/>
      <protection locked="0" hidden="1"/>
    </xf>
    <xf numFmtId="0" fontId="0" fillId="2" borderId="0" xfId="0" applyFill="1" applyAlignment="1">
      <alignment horizontal="center" vertical="center" wrapText="1"/>
    </xf>
    <xf numFmtId="164" fontId="26" fillId="2" borderId="0" xfId="0" applyNumberFormat="1" applyFont="1" applyFill="1" applyAlignment="1" applyProtection="1">
      <alignment horizontal="center" vertical="center" wrapText="1"/>
      <protection locked="0" hidden="1"/>
    </xf>
    <xf numFmtId="0" fontId="38" fillId="2" borderId="0" xfId="0" applyFont="1" applyFill="1" applyAlignment="1">
      <alignment horizontal="center" vertical="center" wrapText="1"/>
    </xf>
    <xf numFmtId="164" fontId="22" fillId="2" borderId="67" xfId="0" applyNumberFormat="1" applyFont="1" applyFill="1" applyBorder="1" applyAlignment="1" applyProtection="1">
      <alignment horizontal="center" vertical="center" wrapText="1"/>
      <protection locked="0" hidden="1"/>
    </xf>
    <xf numFmtId="0" fontId="0" fillId="2" borderId="68" xfId="0" applyFill="1" applyBorder="1" applyAlignment="1">
      <alignment horizontal="center" vertical="center" wrapText="1"/>
    </xf>
    <xf numFmtId="0" fontId="30" fillId="2" borderId="43" xfId="0" applyFont="1" applyFill="1" applyBorder="1" applyAlignment="1">
      <alignment horizontal="right" vertical="center" wrapText="1" indent="1"/>
    </xf>
    <xf numFmtId="0" fontId="30" fillId="2" borderId="0" xfId="0" applyFont="1" applyFill="1" applyAlignment="1">
      <alignment horizontal="right" vertical="center" wrapText="1" indent="1"/>
    </xf>
    <xf numFmtId="0" fontId="30" fillId="2" borderId="26" xfId="0" applyFont="1" applyFill="1" applyBorder="1" applyAlignment="1">
      <alignment horizontal="right" vertical="center" wrapText="1" indent="1"/>
    </xf>
    <xf numFmtId="0" fontId="30" fillId="2" borderId="10" xfId="0" applyFont="1" applyFill="1" applyBorder="1" applyAlignment="1">
      <alignment horizontal="right" vertical="center" wrapText="1" indent="1"/>
    </xf>
    <xf numFmtId="164" fontId="26" fillId="8" borderId="120" xfId="0" applyNumberFormat="1" applyFont="1" applyFill="1" applyBorder="1" applyAlignment="1" applyProtection="1">
      <alignment horizontal="center" vertical="center"/>
      <protection locked="0" hidden="1"/>
    </xf>
    <xf numFmtId="164" fontId="26" fillId="8" borderId="0" xfId="0" applyNumberFormat="1" applyFont="1" applyFill="1" applyAlignment="1" applyProtection="1">
      <alignment horizontal="center" vertical="center"/>
      <protection locked="0" hidden="1"/>
    </xf>
    <xf numFmtId="164" fontId="26" fillId="8" borderId="15" xfId="0" applyNumberFormat="1" applyFont="1" applyFill="1" applyBorder="1" applyAlignment="1" applyProtection="1">
      <alignment horizontal="center" vertical="center"/>
      <protection locked="0" hidden="1"/>
    </xf>
    <xf numFmtId="164" fontId="26" fillId="8" borderId="117" xfId="0" applyNumberFormat="1" applyFont="1" applyFill="1" applyBorder="1" applyAlignment="1" applyProtection="1">
      <alignment horizontal="center" vertical="center"/>
      <protection locked="0" hidden="1"/>
    </xf>
    <xf numFmtId="164" fontId="26" fillId="8" borderId="10" xfId="0" applyNumberFormat="1" applyFont="1" applyFill="1" applyBorder="1" applyAlignment="1" applyProtection="1">
      <alignment horizontal="center" vertical="center"/>
      <protection locked="0" hidden="1"/>
    </xf>
    <xf numFmtId="164" fontId="26" fillId="8" borderId="16" xfId="0" applyNumberFormat="1" applyFont="1" applyFill="1" applyBorder="1" applyAlignment="1" applyProtection="1">
      <alignment horizontal="center" vertical="center"/>
      <protection locked="0" hidden="1"/>
    </xf>
    <xf numFmtId="0" fontId="36" fillId="2" borderId="25"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43"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164" fontId="0" fillId="0" borderId="125" xfId="0" applyNumberFormat="1"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17" fillId="2" borderId="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3" fillId="2" borderId="45" xfId="0" applyFont="1" applyFill="1" applyBorder="1" applyAlignment="1">
      <alignment horizontal="right" vertical="center" wrapText="1"/>
    </xf>
    <xf numFmtId="0" fontId="23" fillId="2" borderId="46" xfId="0" applyFont="1" applyFill="1" applyBorder="1" applyAlignment="1">
      <alignment horizontal="right" vertical="center" wrapText="1"/>
    </xf>
    <xf numFmtId="0" fontId="23" fillId="2" borderId="10" xfId="0" applyFont="1" applyFill="1" applyBorder="1" applyAlignment="1">
      <alignment horizontal="right" vertical="center" wrapText="1"/>
    </xf>
    <xf numFmtId="0" fontId="23" fillId="2" borderId="47" xfId="0" applyFont="1" applyFill="1" applyBorder="1" applyAlignment="1">
      <alignment horizontal="right" vertical="center" wrapText="1"/>
    </xf>
    <xf numFmtId="164" fontId="22" fillId="8" borderId="27" xfId="0" applyNumberFormat="1" applyFont="1" applyFill="1" applyBorder="1" applyAlignment="1" applyProtection="1">
      <alignment horizontal="center" vertical="center" wrapText="1"/>
      <protection locked="0" hidden="1"/>
    </xf>
    <xf numFmtId="0" fontId="0" fillId="0" borderId="15" xfId="0" applyBorder="1" applyAlignment="1">
      <alignment wrapText="1"/>
    </xf>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164" fontId="22" fillId="8" borderId="40" xfId="0" applyNumberFormat="1" applyFont="1" applyFill="1" applyBorder="1" applyAlignment="1" applyProtection="1">
      <alignment horizontal="center" vertical="center" wrapText="1"/>
      <protection locked="0" hidden="1"/>
    </xf>
    <xf numFmtId="0" fontId="0" fillId="0" borderId="41" xfId="0" applyBorder="1" applyAlignment="1">
      <alignment wrapText="1"/>
    </xf>
    <xf numFmtId="0" fontId="0" fillId="0" borderId="42" xfId="0" applyBorder="1" applyAlignment="1">
      <alignment wrapText="1"/>
    </xf>
    <xf numFmtId="0" fontId="0" fillId="0" borderId="28" xfId="0" applyBorder="1" applyAlignment="1">
      <alignment wrapText="1"/>
    </xf>
    <xf numFmtId="0" fontId="27" fillId="2" borderId="122" xfId="0" applyFont="1" applyFill="1" applyBorder="1" applyAlignment="1">
      <alignment horizontal="right" vertical="center" wrapText="1" indent="1"/>
    </xf>
    <xf numFmtId="0" fontId="27" fillId="2" borderId="115" xfId="0" applyFont="1" applyFill="1" applyBorder="1" applyAlignment="1">
      <alignment horizontal="right" vertical="center" wrapText="1" indent="1"/>
    </xf>
    <xf numFmtId="0" fontId="27" fillId="2" borderId="123" xfId="0" applyFont="1" applyFill="1" applyBorder="1" applyAlignment="1">
      <alignment horizontal="right" vertical="center" wrapText="1" indent="1"/>
    </xf>
    <xf numFmtId="0" fontId="27" fillId="2" borderId="99" xfId="0" applyFont="1" applyFill="1" applyBorder="1" applyAlignment="1">
      <alignment horizontal="right" vertical="center" wrapText="1" indent="1"/>
    </xf>
    <xf numFmtId="0" fontId="27" fillId="2" borderId="100" xfId="0" applyFont="1" applyFill="1" applyBorder="1" applyAlignment="1">
      <alignment horizontal="right" vertical="center" wrapText="1" indent="1"/>
    </xf>
    <xf numFmtId="0" fontId="27" fillId="2" borderId="101" xfId="0" applyFont="1" applyFill="1" applyBorder="1" applyAlignment="1">
      <alignment horizontal="right" vertical="center" wrapText="1" indent="1"/>
    </xf>
    <xf numFmtId="166" fontId="26" fillId="8" borderId="114" xfId="0" applyNumberFormat="1" applyFont="1" applyFill="1" applyBorder="1" applyAlignment="1" applyProtection="1">
      <alignment horizontal="center" vertical="center"/>
      <protection locked="0" hidden="1"/>
    </xf>
    <xf numFmtId="166" fontId="26" fillId="8" borderId="115" xfId="0" applyNumberFormat="1" applyFont="1" applyFill="1" applyBorder="1" applyAlignment="1" applyProtection="1">
      <alignment horizontal="center" vertical="center"/>
      <protection locked="0" hidden="1"/>
    </xf>
    <xf numFmtId="166" fontId="26" fillId="8" borderId="116" xfId="0" applyNumberFormat="1" applyFont="1" applyFill="1" applyBorder="1" applyAlignment="1" applyProtection="1">
      <alignment horizontal="center" vertical="center"/>
      <protection locked="0" hidden="1"/>
    </xf>
    <xf numFmtId="166" fontId="26" fillId="8" borderId="103" xfId="0" applyNumberFormat="1" applyFont="1" applyFill="1" applyBorder="1" applyAlignment="1" applyProtection="1">
      <alignment horizontal="center" vertical="center"/>
      <protection locked="0" hidden="1"/>
    </xf>
    <xf numFmtId="166" fontId="26" fillId="8" borderId="100" xfId="0" applyNumberFormat="1" applyFont="1" applyFill="1" applyBorder="1" applyAlignment="1" applyProtection="1">
      <alignment horizontal="center" vertical="center"/>
      <protection locked="0" hidden="1"/>
    </xf>
    <xf numFmtId="166" fontId="26" fillId="8" borderId="104" xfId="0" applyNumberFormat="1" applyFont="1" applyFill="1" applyBorder="1" applyAlignment="1" applyProtection="1">
      <alignment horizontal="center" vertical="center"/>
      <protection locked="0" hidden="1"/>
    </xf>
    <xf numFmtId="0" fontId="17" fillId="5" borderId="122" xfId="0" applyFont="1" applyFill="1" applyBorder="1" applyAlignment="1">
      <alignment horizontal="right" vertical="center" wrapText="1" indent="1"/>
    </xf>
    <xf numFmtId="0" fontId="17" fillId="5" borderId="115" xfId="0" applyFont="1" applyFill="1" applyBorder="1" applyAlignment="1">
      <alignment horizontal="right" vertical="center" wrapText="1" indent="1"/>
    </xf>
    <xf numFmtId="0" fontId="17" fillId="5" borderId="73" xfId="0" applyFont="1" applyFill="1" applyBorder="1" applyAlignment="1">
      <alignment horizontal="right" vertical="center" wrapText="1" indent="1"/>
    </xf>
    <xf numFmtId="0" fontId="17" fillId="5" borderId="17" xfId="0" applyFont="1" applyFill="1" applyBorder="1" applyAlignment="1">
      <alignment horizontal="right" vertical="center" wrapText="1" indent="1"/>
    </xf>
    <xf numFmtId="166" fontId="17" fillId="5" borderId="114" xfId="0" applyNumberFormat="1" applyFont="1" applyFill="1" applyBorder="1" applyAlignment="1">
      <alignment horizontal="center" vertical="center"/>
    </xf>
    <xf numFmtId="166" fontId="17" fillId="5" borderId="115" xfId="0" applyNumberFormat="1" applyFont="1" applyFill="1" applyBorder="1" applyAlignment="1">
      <alignment horizontal="center" vertical="center"/>
    </xf>
    <xf numFmtId="166" fontId="17" fillId="5" borderId="116" xfId="0" applyNumberFormat="1" applyFont="1" applyFill="1" applyBorder="1" applyAlignment="1">
      <alignment horizontal="center" vertical="center"/>
    </xf>
    <xf numFmtId="166" fontId="17" fillId="5" borderId="124" xfId="0" applyNumberFormat="1" applyFont="1" applyFill="1" applyBorder="1" applyAlignment="1">
      <alignment horizontal="center" vertical="center"/>
    </xf>
    <xf numFmtId="166" fontId="17" fillId="5" borderId="17" xfId="0" applyNumberFormat="1" applyFont="1" applyFill="1" applyBorder="1" applyAlignment="1">
      <alignment horizontal="center" vertical="center"/>
    </xf>
    <xf numFmtId="166" fontId="17" fillId="5" borderId="18" xfId="0" applyNumberFormat="1" applyFont="1" applyFill="1" applyBorder="1" applyAlignment="1">
      <alignment horizontal="center" vertical="center"/>
    </xf>
    <xf numFmtId="0" fontId="23" fillId="2" borderId="0" xfId="0" applyFont="1" applyFill="1" applyAlignment="1">
      <alignment horizontal="right" vertical="center" wrapText="1"/>
    </xf>
    <xf numFmtId="0" fontId="23" fillId="2" borderId="29" xfId="0" applyFont="1" applyFill="1" applyBorder="1" applyAlignment="1">
      <alignment horizontal="right" vertical="center" wrapText="1"/>
    </xf>
    <xf numFmtId="0" fontId="23" fillId="2" borderId="30" xfId="0" applyFont="1" applyFill="1" applyBorder="1" applyAlignment="1">
      <alignment horizontal="right" vertical="center" wrapText="1"/>
    </xf>
    <xf numFmtId="0" fontId="23" fillId="2" borderId="79" xfId="0" applyFont="1" applyFill="1" applyBorder="1" applyAlignment="1">
      <alignment horizontal="right" vertical="center" wrapText="1"/>
    </xf>
    <xf numFmtId="0" fontId="37" fillId="2" borderId="43" xfId="0" applyFont="1" applyFill="1" applyBorder="1" applyAlignment="1">
      <alignment horizontal="right" vertical="center" wrapText="1" indent="1"/>
    </xf>
    <xf numFmtId="0" fontId="37" fillId="2" borderId="0" xfId="0" applyFont="1" applyFill="1" applyAlignment="1">
      <alignment horizontal="right" vertical="center" wrapText="1" indent="1"/>
    </xf>
    <xf numFmtId="0" fontId="19" fillId="2" borderId="43" xfId="0" applyFont="1" applyFill="1" applyBorder="1" applyAlignment="1">
      <alignment horizontal="right" vertical="center" wrapText="1" indent="1"/>
    </xf>
    <xf numFmtId="0" fontId="19" fillId="2" borderId="0" xfId="0" applyFont="1" applyFill="1" applyAlignment="1">
      <alignment horizontal="right" vertical="center" wrapText="1" indent="1"/>
    </xf>
    <xf numFmtId="164" fontId="30" fillId="2" borderId="110" xfId="0" applyNumberFormat="1" applyFont="1" applyFill="1" applyBorder="1" applyAlignment="1">
      <alignment horizontal="right" vertical="center" wrapText="1"/>
    </xf>
    <xf numFmtId="0" fontId="0" fillId="0" borderId="111" xfId="0" applyBorder="1" applyAlignment="1">
      <alignment wrapText="1"/>
    </xf>
    <xf numFmtId="0" fontId="0" fillId="0" borderId="112" xfId="0" applyBorder="1" applyAlignment="1">
      <alignment wrapText="1"/>
    </xf>
    <xf numFmtId="0" fontId="0" fillId="0" borderId="110" xfId="0" applyBorder="1" applyAlignment="1">
      <alignment wrapText="1"/>
    </xf>
    <xf numFmtId="0" fontId="30" fillId="2" borderId="25"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121" xfId="0" applyBorder="1" applyAlignment="1">
      <alignment horizontal="center" vertical="center" wrapText="1"/>
    </xf>
    <xf numFmtId="0" fontId="30" fillId="2" borderId="43"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0" fillId="0" borderId="43" xfId="0" applyBorder="1" applyAlignment="1">
      <alignment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6" xfId="0" applyFont="1" applyBorder="1" applyAlignment="1">
      <alignment horizontal="center" vertical="center" wrapText="1"/>
    </xf>
    <xf numFmtId="0" fontId="0" fillId="3" borderId="25" xfId="0" applyFill="1" applyBorder="1" applyAlignment="1">
      <alignment horizontal="center" vertical="center" wrapText="1"/>
    </xf>
    <xf numFmtId="0" fontId="0" fillId="0" borderId="26" xfId="0" applyBorder="1" applyAlignment="1">
      <alignment horizontal="center" vertical="center" wrapText="1"/>
    </xf>
    <xf numFmtId="0" fontId="0" fillId="0" borderId="10" xfId="0" applyBorder="1" applyAlignment="1">
      <alignment horizontal="center" vertical="center" wrapText="1"/>
    </xf>
    <xf numFmtId="0" fontId="0" fillId="0" borderId="73" xfId="0" applyBorder="1" applyAlignment="1">
      <alignment horizontal="center" vertical="center" wrapText="1"/>
    </xf>
    <xf numFmtId="0" fontId="0" fillId="0" borderId="36" xfId="0" applyBorder="1" applyAlignment="1">
      <alignment horizontal="center" vertical="center" wrapText="1"/>
    </xf>
    <xf numFmtId="0" fontId="32" fillId="9" borderId="74" xfId="0" applyFont="1" applyFill="1" applyBorder="1" applyAlignment="1">
      <alignment horizontal="center" vertical="center" wrapText="1"/>
    </xf>
    <xf numFmtId="0" fontId="33" fillId="9" borderId="75" xfId="0" applyFont="1" applyFill="1" applyBorder="1" applyAlignment="1">
      <alignment horizontal="center" vertical="center" wrapText="1"/>
    </xf>
    <xf numFmtId="0" fontId="33" fillId="9" borderId="80" xfId="0" applyFont="1" applyFill="1" applyBorder="1" applyAlignment="1">
      <alignment horizontal="center" vertical="center" wrapText="1"/>
    </xf>
    <xf numFmtId="164" fontId="29" fillId="2" borderId="120" xfId="0" applyNumberFormat="1" applyFont="1" applyFill="1" applyBorder="1" applyAlignment="1">
      <alignment horizontal="center" vertical="center"/>
    </xf>
    <xf numFmtId="10" fontId="29" fillId="2" borderId="0" xfId="0" applyNumberFormat="1" applyFont="1" applyFill="1" applyAlignment="1">
      <alignment horizontal="center" vertical="center"/>
    </xf>
    <xf numFmtId="0" fontId="0" fillId="0" borderId="15" xfId="0" applyBorder="1"/>
    <xf numFmtId="10" fontId="29" fillId="2" borderId="120" xfId="0" applyNumberFormat="1" applyFont="1" applyFill="1" applyBorder="1" applyAlignment="1">
      <alignment horizontal="center" vertical="center"/>
    </xf>
    <xf numFmtId="164" fontId="30" fillId="2" borderId="35" xfId="0" applyNumberFormat="1" applyFont="1" applyFill="1" applyBorder="1" applyAlignment="1">
      <alignment horizontal="right" vertical="center" wrapText="1"/>
    </xf>
    <xf numFmtId="0" fontId="0" fillId="0" borderId="17" xfId="0" applyBorder="1" applyAlignment="1">
      <alignment wrapText="1"/>
    </xf>
    <xf numFmtId="0" fontId="0" fillId="0" borderId="36" xfId="0" applyBorder="1" applyAlignment="1">
      <alignment wrapText="1"/>
    </xf>
    <xf numFmtId="10" fontId="29" fillId="2" borderId="114" xfId="0" applyNumberFormat="1" applyFont="1" applyFill="1" applyBorder="1" applyAlignment="1">
      <alignment horizontal="center" vertical="center"/>
    </xf>
    <xf numFmtId="10" fontId="29" fillId="2" borderId="115" xfId="0" applyNumberFormat="1" applyFont="1" applyFill="1" applyBorder="1" applyAlignment="1">
      <alignment horizontal="center" vertical="center"/>
    </xf>
    <xf numFmtId="0" fontId="0" fillId="0" borderId="115" xfId="0" applyBorder="1"/>
    <xf numFmtId="0" fontId="0" fillId="0" borderId="116" xfId="0" applyBorder="1"/>
    <xf numFmtId="10" fontId="29" fillId="2" borderId="103" xfId="0" applyNumberFormat="1" applyFont="1" applyFill="1" applyBorder="1" applyAlignment="1">
      <alignment horizontal="center" vertical="center"/>
    </xf>
    <xf numFmtId="10" fontId="29" fillId="2" borderId="100" xfId="0" applyNumberFormat="1" applyFont="1" applyFill="1" applyBorder="1" applyAlignment="1">
      <alignment horizontal="center" vertical="center"/>
    </xf>
    <xf numFmtId="0" fontId="0" fillId="0" borderId="100" xfId="0" applyBorder="1"/>
    <xf numFmtId="0" fontId="0" fillId="0" borderId="104" xfId="0" applyBorder="1"/>
    <xf numFmtId="0" fontId="0" fillId="2" borderId="0" xfId="0" applyFill="1"/>
    <xf numFmtId="164" fontId="30" fillId="5" borderId="110" xfId="0" applyNumberFormat="1" applyFont="1" applyFill="1" applyBorder="1" applyAlignment="1">
      <alignment horizontal="right" vertical="center" wrapText="1"/>
    </xf>
    <xf numFmtId="0" fontId="0" fillId="5" borderId="111" xfId="0" applyFill="1" applyBorder="1" applyAlignment="1">
      <alignment wrapText="1"/>
    </xf>
    <xf numFmtId="0" fontId="0" fillId="5" borderId="112" xfId="0" applyFill="1" applyBorder="1" applyAlignment="1">
      <alignment wrapText="1"/>
    </xf>
    <xf numFmtId="0" fontId="0" fillId="5" borderId="70" xfId="0" applyFill="1" applyBorder="1" applyAlignment="1">
      <alignment wrapText="1"/>
    </xf>
    <xf numFmtId="0" fontId="0" fillId="5" borderId="71" xfId="0" applyFill="1" applyBorder="1" applyAlignment="1">
      <alignment wrapText="1"/>
    </xf>
    <xf numFmtId="0" fontId="0" fillId="5" borderId="72" xfId="0" applyFill="1" applyBorder="1" applyAlignment="1">
      <alignment wrapText="1"/>
    </xf>
    <xf numFmtId="0" fontId="0" fillId="3" borderId="113" xfId="0" applyFill="1" applyBorder="1" applyAlignment="1">
      <alignment horizontal="center" vertical="center" wrapText="1"/>
    </xf>
    <xf numFmtId="0" fontId="0" fillId="0" borderId="19" xfId="0" applyBorder="1" applyAlignment="1">
      <alignment horizontal="center" vertical="center" wrapText="1"/>
    </xf>
    <xf numFmtId="10" fontId="28" fillId="0" borderId="108" xfId="0" applyNumberFormat="1" applyFont="1" applyBorder="1" applyAlignment="1">
      <alignment horizontal="center" vertical="center" wrapText="1"/>
    </xf>
    <xf numFmtId="10" fontId="28" fillId="0" borderId="19" xfId="0" applyNumberFormat="1" applyFont="1" applyBorder="1" applyAlignment="1">
      <alignment horizontal="center" vertical="center" wrapText="1"/>
    </xf>
    <xf numFmtId="10" fontId="28" fillId="0" borderId="109" xfId="0" applyNumberFormat="1" applyFont="1" applyBorder="1" applyAlignment="1">
      <alignment horizontal="center" vertical="center" wrapText="1"/>
    </xf>
    <xf numFmtId="10" fontId="28" fillId="0" borderId="35" xfId="0" applyNumberFormat="1" applyFont="1" applyBorder="1" applyAlignment="1">
      <alignment horizontal="center" vertical="center" wrapText="1"/>
    </xf>
    <xf numFmtId="10" fontId="28" fillId="0" borderId="17" xfId="0" applyNumberFormat="1" applyFont="1" applyBorder="1" applyAlignment="1">
      <alignment horizontal="center" vertical="center" wrapText="1"/>
    </xf>
    <xf numFmtId="10" fontId="28" fillId="0" borderId="36" xfId="0" applyNumberFormat="1" applyFont="1" applyBorder="1" applyAlignment="1">
      <alignment horizontal="center" vertical="center" wrapText="1"/>
    </xf>
    <xf numFmtId="10" fontId="0" fillId="0" borderId="108" xfId="0" applyNumberFormat="1" applyBorder="1" applyAlignment="1">
      <alignment horizontal="center" vertical="center" wrapText="1"/>
    </xf>
    <xf numFmtId="0" fontId="0" fillId="0" borderId="35" xfId="0" applyBorder="1" applyAlignment="1">
      <alignment horizontal="center" vertical="center" wrapText="1"/>
    </xf>
    <xf numFmtId="164" fontId="28" fillId="0" borderId="108" xfId="0" applyNumberFormat="1" applyFont="1" applyBorder="1" applyAlignment="1">
      <alignment horizontal="center" vertical="center" wrapText="1"/>
    </xf>
    <xf numFmtId="164" fontId="28" fillId="0" borderId="19" xfId="0" applyNumberFormat="1" applyFont="1" applyBorder="1" applyAlignment="1">
      <alignment horizontal="center" vertical="center" wrapText="1"/>
    </xf>
    <xf numFmtId="164" fontId="28" fillId="0" borderId="109" xfId="0" applyNumberFormat="1" applyFont="1" applyBorder="1" applyAlignment="1">
      <alignment horizontal="center" vertical="center" wrapText="1"/>
    </xf>
    <xf numFmtId="164" fontId="28" fillId="0" borderId="35" xfId="0" applyNumberFormat="1" applyFont="1" applyBorder="1" applyAlignment="1">
      <alignment horizontal="center" vertical="center" wrapText="1"/>
    </xf>
    <xf numFmtId="164" fontId="28" fillId="0" borderId="17" xfId="0" applyNumberFormat="1" applyFont="1" applyBorder="1" applyAlignment="1">
      <alignment horizontal="center" vertical="center" wrapText="1"/>
    </xf>
    <xf numFmtId="164" fontId="28" fillId="0" borderId="36" xfId="0" applyNumberFormat="1" applyFont="1" applyBorder="1" applyAlignment="1">
      <alignment horizontal="center" vertical="center" wrapText="1"/>
    </xf>
    <xf numFmtId="164" fontId="25" fillId="9" borderId="62" xfId="0" applyNumberFormat="1" applyFont="1" applyFill="1" applyBorder="1" applyAlignment="1">
      <alignment horizontal="center" vertical="center" wrapText="1"/>
    </xf>
    <xf numFmtId="0" fontId="25" fillId="9" borderId="63" xfId="0" applyFont="1" applyFill="1" applyBorder="1" applyAlignment="1">
      <alignment horizontal="center" vertical="center" wrapText="1"/>
    </xf>
    <xf numFmtId="0" fontId="25" fillId="9" borderId="64" xfId="0" applyFont="1" applyFill="1" applyBorder="1" applyAlignment="1">
      <alignment horizontal="center" vertical="center" wrapText="1"/>
    </xf>
    <xf numFmtId="0" fontId="25" fillId="9" borderId="62" xfId="0" applyFont="1" applyFill="1" applyBorder="1" applyAlignment="1">
      <alignment horizontal="center" vertical="center" wrapText="1"/>
    </xf>
    <xf numFmtId="0" fontId="31" fillId="2" borderId="43" xfId="0" applyFont="1" applyFill="1" applyBorder="1" applyAlignment="1">
      <alignment horizontal="right" vertical="center" wrapText="1" indent="1"/>
    </xf>
    <xf numFmtId="0" fontId="31" fillId="2" borderId="0" xfId="0" applyFont="1" applyFill="1" applyAlignment="1">
      <alignment horizontal="right" vertical="center" wrapText="1" indent="1"/>
    </xf>
    <xf numFmtId="0" fontId="31" fillId="2" borderId="26" xfId="0" applyFont="1" applyFill="1" applyBorder="1" applyAlignment="1">
      <alignment horizontal="right" vertical="center" wrapText="1" indent="1"/>
    </xf>
    <xf numFmtId="0" fontId="31" fillId="2" borderId="10" xfId="0" applyFont="1" applyFill="1" applyBorder="1" applyAlignment="1">
      <alignment horizontal="right" vertical="center" wrapText="1" indent="1"/>
    </xf>
    <xf numFmtId="164" fontId="29" fillId="2" borderId="114" xfId="0" applyNumberFormat="1" applyFont="1" applyFill="1" applyBorder="1" applyAlignment="1">
      <alignment horizontal="center" vertical="center"/>
    </xf>
    <xf numFmtId="164" fontId="29" fillId="2" borderId="115" xfId="0" applyNumberFormat="1" applyFont="1" applyFill="1" applyBorder="1" applyAlignment="1">
      <alignment horizontal="center" vertical="center"/>
    </xf>
    <xf numFmtId="164" fontId="0" fillId="0" borderId="115" xfId="0" applyNumberFormat="1" applyBorder="1"/>
    <xf numFmtId="164" fontId="0" fillId="0" borderId="116" xfId="0" applyNumberFormat="1" applyBorder="1"/>
    <xf numFmtId="164" fontId="29" fillId="2" borderId="117" xfId="0" applyNumberFormat="1" applyFont="1" applyFill="1" applyBorder="1" applyAlignment="1">
      <alignment horizontal="center" vertical="center"/>
    </xf>
    <xf numFmtId="164" fontId="29" fillId="2" borderId="10" xfId="0" applyNumberFormat="1" applyFont="1" applyFill="1" applyBorder="1" applyAlignment="1">
      <alignment horizontal="center" vertical="center"/>
    </xf>
    <xf numFmtId="164" fontId="0" fillId="0" borderId="10" xfId="0" applyNumberFormat="1" applyBorder="1"/>
    <xf numFmtId="164" fontId="0" fillId="0" borderId="16" xfId="0" applyNumberFormat="1" applyBorder="1"/>
    <xf numFmtId="164" fontId="22" fillId="8" borderId="29" xfId="0" applyNumberFormat="1" applyFont="1" applyFill="1" applyBorder="1" applyAlignment="1" applyProtection="1">
      <alignment horizontal="center" vertical="center"/>
      <protection locked="0" hidden="1"/>
    </xf>
    <xf numFmtId="164" fontId="22" fillId="8" borderId="92" xfId="0" applyNumberFormat="1" applyFont="1" applyFill="1" applyBorder="1" applyAlignment="1" applyProtection="1">
      <alignment horizontal="center" vertical="center"/>
      <protection locked="0" hidden="1"/>
    </xf>
    <xf numFmtId="164" fontId="22" fillId="8" borderId="94" xfId="0" applyNumberFormat="1" applyFont="1" applyFill="1" applyBorder="1" applyAlignment="1" applyProtection="1">
      <alignment horizontal="center" vertical="center"/>
      <protection locked="0" hidden="1"/>
    </xf>
    <xf numFmtId="0" fontId="20" fillId="4" borderId="95" xfId="0" applyFont="1" applyFill="1" applyBorder="1" applyAlignment="1">
      <alignment horizontal="center" vertical="center"/>
    </xf>
    <xf numFmtId="0" fontId="20" fillId="4" borderId="43"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0" xfId="0" applyFont="1" applyFill="1" applyAlignment="1">
      <alignment horizontal="center" vertical="center" wrapText="1"/>
    </xf>
    <xf numFmtId="164" fontId="26" fillId="5" borderId="70" xfId="0" applyNumberFormat="1" applyFont="1" applyFill="1" applyBorder="1" applyAlignment="1">
      <alignment horizontal="center" vertical="center" wrapText="1"/>
    </xf>
    <xf numFmtId="164" fontId="26" fillId="5" borderId="96" xfId="1" applyNumberFormat="1" applyFont="1" applyFill="1" applyBorder="1" applyAlignment="1">
      <alignment horizontal="center" vertical="center"/>
    </xf>
    <xf numFmtId="164" fontId="26" fillId="5" borderId="83" xfId="1" applyNumberFormat="1" applyFont="1" applyFill="1" applyBorder="1" applyAlignment="1">
      <alignment horizontal="center" vertical="center"/>
    </xf>
    <xf numFmtId="164" fontId="26" fillId="5" borderId="97" xfId="1" applyNumberFormat="1" applyFont="1" applyFill="1" applyBorder="1" applyAlignment="1">
      <alignment horizontal="center" vertical="center"/>
    </xf>
    <xf numFmtId="0" fontId="23" fillId="2" borderId="44" xfId="0" applyFont="1" applyFill="1" applyBorder="1" applyAlignment="1">
      <alignment horizontal="right" vertical="center" wrapText="1"/>
    </xf>
    <xf numFmtId="0" fontId="23" fillId="2" borderId="26" xfId="0" applyFont="1" applyFill="1" applyBorder="1" applyAlignment="1">
      <alignment horizontal="right" vertical="center" wrapText="1"/>
    </xf>
    <xf numFmtId="164" fontId="25" fillId="9" borderId="74" xfId="0" applyNumberFormat="1" applyFont="1" applyFill="1" applyBorder="1" applyAlignment="1" applyProtection="1">
      <alignment horizontal="center" vertical="center" wrapText="1"/>
      <protection locked="0" hidden="1"/>
    </xf>
    <xf numFmtId="0" fontId="25" fillId="9" borderId="75" xfId="0" applyFont="1" applyFill="1" applyBorder="1" applyAlignment="1">
      <alignment wrapText="1"/>
    </xf>
    <xf numFmtId="0" fontId="25" fillId="9" borderId="80" xfId="0" applyFont="1" applyFill="1" applyBorder="1" applyAlignment="1">
      <alignment wrapText="1"/>
    </xf>
    <xf numFmtId="0" fontId="25" fillId="9" borderId="76" xfId="0" applyFont="1" applyFill="1" applyBorder="1" applyAlignment="1">
      <alignment wrapText="1"/>
    </xf>
    <xf numFmtId="0" fontId="25" fillId="9" borderId="77" xfId="0" applyFont="1" applyFill="1" applyBorder="1" applyAlignment="1">
      <alignment wrapText="1"/>
    </xf>
    <xf numFmtId="0" fontId="25" fillId="9" borderId="81" xfId="0" applyFont="1" applyFill="1" applyBorder="1" applyAlignment="1">
      <alignment wrapText="1"/>
    </xf>
    <xf numFmtId="0" fontId="26" fillId="5" borderId="82" xfId="0" applyFont="1" applyFill="1" applyBorder="1" applyAlignment="1">
      <alignment horizontal="right" vertical="center" indent="1"/>
    </xf>
    <xf numFmtId="0" fontId="26" fillId="5" borderId="83" xfId="0" applyFont="1" applyFill="1" applyBorder="1" applyAlignment="1">
      <alignment horizontal="right" vertical="center" indent="1"/>
    </xf>
    <xf numFmtId="0" fontId="26" fillId="5" borderId="84" xfId="0" applyFont="1" applyFill="1" applyBorder="1" applyAlignment="1">
      <alignment horizontal="right" vertical="center" inden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7" fillId="2" borderId="25" xfId="0" applyFont="1" applyFill="1" applyBorder="1" applyAlignment="1">
      <alignment horizontal="right" vertical="center" wrapText="1" indent="1"/>
    </xf>
    <xf numFmtId="0" fontId="27" fillId="2" borderId="9" xfId="0" applyFont="1" applyFill="1" applyBorder="1" applyAlignment="1">
      <alignment horizontal="right" vertical="center" wrapText="1" indent="1"/>
    </xf>
    <xf numFmtId="0" fontId="27" fillId="2" borderId="98" xfId="0" applyFont="1" applyFill="1" applyBorder="1" applyAlignment="1">
      <alignment horizontal="right" vertical="center" wrapText="1" indent="1"/>
    </xf>
    <xf numFmtId="166" fontId="26" fillId="8" borderId="102" xfId="0" applyNumberFormat="1" applyFont="1" applyFill="1" applyBorder="1" applyAlignment="1" applyProtection="1">
      <alignment horizontal="center" vertical="center"/>
      <protection locked="0" hidden="1"/>
    </xf>
    <xf numFmtId="166" fontId="26" fillId="8" borderId="9" xfId="0" applyNumberFormat="1" applyFont="1" applyFill="1" applyBorder="1" applyAlignment="1" applyProtection="1">
      <alignment horizontal="center" vertical="center"/>
      <protection locked="0" hidden="1"/>
    </xf>
    <xf numFmtId="166" fontId="26" fillId="8" borderId="14" xfId="0" applyNumberFormat="1" applyFont="1" applyFill="1" applyBorder="1" applyAlignment="1" applyProtection="1">
      <alignment horizontal="center" vertical="center"/>
      <protection locked="0" hidden="1"/>
    </xf>
    <xf numFmtId="0" fontId="26" fillId="5" borderId="105" xfId="0" applyFont="1" applyFill="1" applyBorder="1" applyAlignment="1">
      <alignment horizontal="right" vertical="center" indent="1"/>
    </xf>
    <xf numFmtId="0" fontId="26" fillId="5" borderId="106" xfId="0" applyFont="1" applyFill="1" applyBorder="1" applyAlignment="1">
      <alignment horizontal="right" vertical="center" indent="1"/>
    </xf>
    <xf numFmtId="0" fontId="26" fillId="5" borderId="28" xfId="0" applyFont="1" applyFill="1" applyBorder="1" applyAlignment="1">
      <alignment horizontal="right" vertical="center" indent="1"/>
    </xf>
    <xf numFmtId="164" fontId="26" fillId="5" borderId="107" xfId="1" applyNumberFormat="1" applyFont="1" applyFill="1" applyBorder="1" applyAlignment="1">
      <alignment horizontal="center" vertical="center"/>
    </xf>
    <xf numFmtId="0" fontId="25" fillId="9" borderId="57" xfId="0" applyFont="1" applyFill="1" applyBorder="1" applyAlignment="1">
      <alignment horizontal="center" vertical="center" wrapText="1"/>
    </xf>
    <xf numFmtId="0" fontId="25" fillId="9" borderId="58" xfId="0" applyFont="1" applyFill="1" applyBorder="1" applyAlignment="1">
      <alignment horizontal="center" vertical="center" wrapText="1"/>
    </xf>
    <xf numFmtId="0" fontId="25" fillId="9" borderId="59" xfId="0" applyFont="1" applyFill="1" applyBorder="1" applyAlignment="1">
      <alignment horizontal="center" vertical="center" wrapText="1"/>
    </xf>
    <xf numFmtId="0" fontId="25" fillId="9" borderId="60"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61" xfId="0" applyFont="1" applyFill="1" applyBorder="1" applyAlignment="1">
      <alignment horizontal="center" vertical="center" wrapText="1"/>
    </xf>
    <xf numFmtId="0" fontId="23" fillId="3" borderId="65" xfId="0" applyFont="1" applyFill="1" applyBorder="1" applyAlignment="1">
      <alignment horizontal="right" vertical="center" wrapText="1" indent="1"/>
    </xf>
    <xf numFmtId="0" fontId="0" fillId="3" borderId="9" xfId="0" applyFill="1" applyBorder="1" applyAlignment="1">
      <alignment horizontal="right" vertical="center" wrapText="1" indent="1"/>
    </xf>
    <xf numFmtId="0" fontId="0" fillId="3" borderId="66" xfId="0" applyFill="1" applyBorder="1" applyAlignment="1">
      <alignment horizontal="right" vertical="center" wrapText="1" indent="1"/>
    </xf>
    <xf numFmtId="0" fontId="0" fillId="3" borderId="10" xfId="0" applyFill="1" applyBorder="1" applyAlignment="1">
      <alignment horizontal="right" vertical="center" wrapText="1" indent="1"/>
    </xf>
    <xf numFmtId="10" fontId="0" fillId="3" borderId="10" xfId="0" applyNumberFormat="1" applyFill="1" applyBorder="1" applyAlignment="1">
      <alignment horizontal="right" vertical="center" wrapText="1" indent="1"/>
    </xf>
    <xf numFmtId="164" fontId="22" fillId="3" borderId="9" xfId="0" applyNumberFormat="1" applyFont="1" applyFill="1" applyBorder="1" applyAlignment="1" applyProtection="1">
      <alignment horizontal="center" vertical="center" wrapText="1"/>
      <protection locked="0" hidden="1"/>
    </xf>
    <xf numFmtId="0" fontId="0" fillId="3" borderId="9" xfId="0" applyFill="1" applyBorder="1" applyAlignment="1">
      <alignment wrapText="1"/>
    </xf>
    <xf numFmtId="0" fontId="0" fillId="3" borderId="10" xfId="0" applyFill="1" applyBorder="1" applyAlignment="1">
      <alignment wrapText="1"/>
    </xf>
    <xf numFmtId="0" fontId="23" fillId="3" borderId="9" xfId="0" applyFont="1" applyFill="1" applyBorder="1" applyAlignment="1">
      <alignment horizontal="right" vertical="center" wrapText="1"/>
    </xf>
    <xf numFmtId="0" fontId="0" fillId="3" borderId="14" xfId="0" applyFill="1" applyBorder="1" applyAlignment="1">
      <alignment wrapText="1"/>
    </xf>
    <xf numFmtId="0" fontId="0" fillId="3" borderId="16" xfId="0" applyFill="1" applyBorder="1" applyAlignment="1">
      <alignment wrapText="1"/>
    </xf>
    <xf numFmtId="164" fontId="22" fillId="2" borderId="27" xfId="0" applyNumberFormat="1" applyFont="1" applyFill="1" applyBorder="1" applyAlignment="1" applyProtection="1">
      <alignment horizontal="center" vertical="center" wrapText="1"/>
      <protection locked="0" hidden="1"/>
    </xf>
    <xf numFmtId="0" fontId="0" fillId="2" borderId="0" xfId="0" applyFill="1" applyAlignment="1">
      <alignment wrapText="1"/>
    </xf>
    <xf numFmtId="0" fontId="0" fillId="2" borderId="15" xfId="0" applyFill="1" applyBorder="1" applyAlignment="1">
      <alignment wrapText="1"/>
    </xf>
    <xf numFmtId="0" fontId="0" fillId="2" borderId="37" xfId="0" applyFill="1" applyBorder="1" applyAlignment="1">
      <alignment wrapText="1"/>
    </xf>
    <xf numFmtId="0" fontId="0" fillId="2" borderId="38" xfId="0" applyFill="1" applyBorder="1" applyAlignment="1">
      <alignment wrapText="1"/>
    </xf>
    <xf numFmtId="0" fontId="0" fillId="2" borderId="39" xfId="0" applyFill="1" applyBorder="1" applyAlignment="1">
      <alignment wrapText="1"/>
    </xf>
    <xf numFmtId="164" fontId="22" fillId="8" borderId="67" xfId="0" applyNumberFormat="1" applyFont="1" applyFill="1" applyBorder="1" applyAlignment="1" applyProtection="1">
      <alignment horizontal="center" vertical="center" wrapText="1"/>
      <protection locked="0" hidden="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2" xfId="0" applyBorder="1" applyAlignment="1">
      <alignment horizontal="center" vertical="center" wrapText="1"/>
    </xf>
    <xf numFmtId="0" fontId="16" fillId="0" borderId="25" xfId="0" applyFont="1" applyBorder="1" applyAlignment="1">
      <alignment horizontal="center" vertical="center" wrapText="1"/>
    </xf>
    <xf numFmtId="0" fontId="16" fillId="0" borderId="73" xfId="0" applyFont="1" applyBorder="1" applyAlignment="1">
      <alignment horizontal="center" vertical="center" wrapText="1"/>
    </xf>
    <xf numFmtId="0" fontId="25" fillId="9" borderId="74" xfId="0" applyFont="1" applyFill="1" applyBorder="1" applyAlignment="1">
      <alignment horizontal="right" vertical="center" wrapText="1"/>
    </xf>
    <xf numFmtId="0" fontId="23" fillId="2" borderId="78" xfId="0" applyFont="1" applyFill="1" applyBorder="1" applyAlignment="1">
      <alignment horizontal="right" vertical="center" wrapText="1"/>
    </xf>
    <xf numFmtId="0" fontId="23" fillId="6" borderId="85" xfId="0" applyFont="1" applyFill="1" applyBorder="1" applyAlignment="1" applyProtection="1">
      <alignment horizontal="right" vertical="center" indent="1"/>
      <protection locked="0" hidden="1"/>
    </xf>
    <xf numFmtId="0" fontId="23" fillId="6" borderId="86" xfId="0" applyFont="1" applyFill="1" applyBorder="1" applyAlignment="1" applyProtection="1">
      <alignment horizontal="right" vertical="center" indent="1"/>
      <protection locked="0" hidden="1"/>
    </xf>
    <xf numFmtId="0" fontId="23" fillId="6" borderId="87" xfId="0" applyFont="1" applyFill="1" applyBorder="1" applyAlignment="1" applyProtection="1">
      <alignment horizontal="right" vertical="center" indent="1"/>
      <protection locked="0" hidden="1"/>
    </xf>
    <xf numFmtId="164" fontId="22" fillId="8" borderId="35" xfId="0" applyNumberFormat="1" applyFont="1" applyFill="1" applyBorder="1" applyAlignment="1" applyProtection="1">
      <alignment horizontal="center" vertical="center"/>
      <protection locked="0" hidden="1"/>
    </xf>
    <xf numFmtId="164" fontId="22" fillId="8" borderId="17" xfId="0" applyNumberFormat="1" applyFont="1" applyFill="1" applyBorder="1" applyAlignment="1" applyProtection="1">
      <alignment horizontal="center" vertical="center"/>
      <protection locked="0" hidden="1"/>
    </xf>
    <xf numFmtId="164" fontId="22" fillId="8" borderId="18" xfId="0" applyNumberFormat="1" applyFont="1" applyFill="1" applyBorder="1" applyAlignment="1" applyProtection="1">
      <alignment horizontal="center" vertical="center"/>
      <protection locked="0" hidden="1"/>
    </xf>
    <xf numFmtId="0" fontId="24" fillId="0" borderId="35"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36" xfId="0" applyFont="1" applyBorder="1" applyAlignment="1">
      <alignment horizontal="center" vertical="center" wrapText="1"/>
    </xf>
    <xf numFmtId="10" fontId="22" fillId="2" borderId="27" xfId="0" applyNumberFormat="1" applyFont="1" applyFill="1" applyBorder="1" applyAlignment="1" applyProtection="1">
      <alignment horizontal="center" vertical="center" wrapText="1"/>
      <protection locked="0" hidden="1"/>
    </xf>
    <xf numFmtId="10" fontId="0" fillId="2" borderId="0" xfId="0" applyNumberFormat="1" applyFill="1" applyAlignment="1">
      <alignment wrapText="1"/>
    </xf>
    <xf numFmtId="10" fontId="0" fillId="2" borderId="15" xfId="0" applyNumberFormat="1" applyFill="1" applyBorder="1" applyAlignment="1">
      <alignment wrapText="1"/>
    </xf>
    <xf numFmtId="10" fontId="0" fillId="2" borderId="37" xfId="0" applyNumberFormat="1" applyFill="1" applyBorder="1" applyAlignment="1">
      <alignment wrapText="1"/>
    </xf>
    <xf numFmtId="10" fontId="0" fillId="2" borderId="38" xfId="0" applyNumberFormat="1" applyFill="1" applyBorder="1" applyAlignment="1">
      <alignment wrapText="1"/>
    </xf>
    <xf numFmtId="10" fontId="0" fillId="2" borderId="39" xfId="0" applyNumberFormat="1" applyFill="1" applyBorder="1" applyAlignment="1">
      <alignment wrapText="1"/>
    </xf>
    <xf numFmtId="164" fontId="22" fillId="2" borderId="40" xfId="0" applyNumberFormat="1" applyFont="1" applyFill="1" applyBorder="1" applyAlignment="1" applyProtection="1">
      <alignment horizontal="center" vertical="center" wrapText="1"/>
      <protection locked="0" hidden="1"/>
    </xf>
    <xf numFmtId="0" fontId="0" fillId="2" borderId="41" xfId="0" applyFill="1" applyBorder="1" applyAlignment="1">
      <alignment wrapText="1"/>
    </xf>
    <xf numFmtId="0" fontId="0" fillId="2" borderId="42" xfId="0" applyFill="1" applyBorder="1" applyAlignment="1">
      <alignment wrapText="1"/>
    </xf>
    <xf numFmtId="0" fontId="0" fillId="2" borderId="28" xfId="0" applyFill="1" applyBorder="1" applyAlignment="1">
      <alignment wrapText="1"/>
    </xf>
    <xf numFmtId="0" fontId="0" fillId="2" borderId="10" xfId="0" applyFill="1" applyBorder="1" applyAlignment="1">
      <alignment wrapText="1"/>
    </xf>
    <xf numFmtId="0" fontId="0" fillId="2" borderId="16" xfId="0" applyFill="1" applyBorder="1" applyAlignment="1">
      <alignment wrapText="1"/>
    </xf>
    <xf numFmtId="0" fontId="20" fillId="7" borderId="43"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6"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3" fillId="5" borderId="43" xfId="0" applyFont="1" applyFill="1" applyBorder="1" applyAlignment="1">
      <alignment horizontal="right" vertical="center" wrapText="1"/>
    </xf>
    <xf numFmtId="0" fontId="23" fillId="5" borderId="0" xfId="0" applyFont="1" applyFill="1" applyAlignment="1">
      <alignment horizontal="right" vertical="center" wrapText="1"/>
    </xf>
    <xf numFmtId="0" fontId="23" fillId="5" borderId="29" xfId="0" applyFont="1" applyFill="1" applyBorder="1" applyAlignment="1">
      <alignment horizontal="right" vertical="center" wrapText="1"/>
    </xf>
    <xf numFmtId="0" fontId="23" fillId="5" borderId="26" xfId="0" applyFont="1" applyFill="1" applyBorder="1" applyAlignment="1">
      <alignment horizontal="right" vertical="center" wrapText="1"/>
    </xf>
    <xf numFmtId="0" fontId="23" fillId="5" borderId="10" xfId="0" applyFont="1" applyFill="1" applyBorder="1" applyAlignment="1">
      <alignment horizontal="right" vertical="center" wrapText="1"/>
    </xf>
    <xf numFmtId="0" fontId="23" fillId="5" borderId="47" xfId="0" applyFont="1" applyFill="1" applyBorder="1" applyAlignment="1">
      <alignment horizontal="right" vertical="center" wrapText="1"/>
    </xf>
    <xf numFmtId="164" fontId="22" fillId="5" borderId="27" xfId="0" applyNumberFormat="1" applyFont="1" applyFill="1" applyBorder="1" applyAlignment="1" applyProtection="1">
      <alignment horizontal="center" vertical="center" wrapText="1"/>
      <protection locked="0" hidden="1"/>
    </xf>
    <xf numFmtId="0" fontId="0" fillId="5" borderId="0" xfId="0" applyFill="1" applyAlignment="1">
      <alignment wrapText="1"/>
    </xf>
    <xf numFmtId="0" fontId="0" fillId="5" borderId="15" xfId="0" applyFill="1" applyBorder="1" applyAlignment="1">
      <alignment wrapText="1"/>
    </xf>
    <xf numFmtId="0" fontId="0" fillId="5" borderId="28" xfId="0" applyFill="1" applyBorder="1" applyAlignment="1">
      <alignment wrapText="1"/>
    </xf>
    <xf numFmtId="0" fontId="0" fillId="5" borderId="10" xfId="0" applyFill="1" applyBorder="1" applyAlignment="1">
      <alignment wrapText="1"/>
    </xf>
    <xf numFmtId="0" fontId="0" fillId="5" borderId="16" xfId="0" applyFill="1" applyBorder="1" applyAlignment="1">
      <alignment wrapText="1"/>
    </xf>
    <xf numFmtId="0" fontId="0" fillId="0" borderId="0" xfId="0" applyAlignment="1">
      <alignment horizontal="right" vertical="center" wrapText="1" indent="1"/>
    </xf>
    <xf numFmtId="0" fontId="0" fillId="0" borderId="29" xfId="0" applyBorder="1" applyAlignment="1">
      <alignment horizontal="right" vertical="center" wrapText="1" indent="1"/>
    </xf>
    <xf numFmtId="0" fontId="0" fillId="0" borderId="30" xfId="0" applyBorder="1" applyAlignment="1">
      <alignment horizontal="right" vertical="center" wrapText="1" indent="1"/>
    </xf>
    <xf numFmtId="10" fontId="0" fillId="6" borderId="31" xfId="0" applyNumberFormat="1" applyFill="1" applyBorder="1" applyAlignment="1">
      <alignment horizontal="right" vertical="center" wrapText="1" indent="1"/>
    </xf>
    <xf numFmtId="0" fontId="0" fillId="0" borderId="32" xfId="0" applyBorder="1" applyAlignment="1">
      <alignment horizontal="right" vertical="center" wrapText="1" indent="1"/>
    </xf>
    <xf numFmtId="0" fontId="0" fillId="0" borderId="33" xfId="0" applyBorder="1" applyAlignment="1">
      <alignment horizontal="right" vertical="center" wrapText="1" indent="1"/>
    </xf>
    <xf numFmtId="0" fontId="17" fillId="5" borderId="118" xfId="0" applyFont="1" applyFill="1" applyBorder="1" applyAlignment="1">
      <alignment horizontal="center" vertical="center" wrapText="1"/>
    </xf>
    <xf numFmtId="0" fontId="0" fillId="0" borderId="111" xfId="0" applyBorder="1" applyAlignment="1">
      <alignment horizontal="center" vertical="center" wrapText="1"/>
    </xf>
    <xf numFmtId="0" fontId="0" fillId="0" borderId="119" xfId="0" applyBorder="1" applyAlignment="1">
      <alignment horizontal="center" vertical="center" wrapText="1"/>
    </xf>
    <xf numFmtId="0" fontId="0" fillId="0" borderId="16" xfId="0" applyBorder="1" applyAlignment="1">
      <alignment horizontal="center" vertical="center" wrapText="1"/>
    </xf>
    <xf numFmtId="0" fontId="32" fillId="9" borderId="76" xfId="0" applyFont="1" applyFill="1" applyBorder="1" applyAlignment="1">
      <alignment horizontal="center" vertical="center" wrapText="1"/>
    </xf>
    <xf numFmtId="0" fontId="33" fillId="9" borderId="77" xfId="0" applyFont="1" applyFill="1" applyBorder="1" applyAlignment="1">
      <alignment horizontal="center" vertical="center" wrapText="1"/>
    </xf>
    <xf numFmtId="0" fontId="33" fillId="9" borderId="81" xfId="0" applyFont="1" applyFill="1" applyBorder="1" applyAlignment="1">
      <alignment horizontal="center" vertical="center" wrapText="1"/>
    </xf>
    <xf numFmtId="164" fontId="34" fillId="9" borderId="74" xfId="0" applyNumberFormat="1" applyFont="1" applyFill="1" applyBorder="1" applyAlignment="1">
      <alignment horizontal="center" vertical="center" wrapText="1"/>
    </xf>
    <xf numFmtId="0" fontId="35" fillId="9" borderId="75" xfId="0" applyFont="1" applyFill="1" applyBorder="1" applyAlignment="1">
      <alignment wrapText="1"/>
    </xf>
    <xf numFmtId="0" fontId="35" fillId="9" borderId="80" xfId="0" applyFont="1" applyFill="1" applyBorder="1" applyAlignment="1">
      <alignment wrapText="1"/>
    </xf>
    <xf numFmtId="0" fontId="35" fillId="9" borderId="76" xfId="0" applyFont="1" applyFill="1" applyBorder="1" applyAlignment="1">
      <alignment wrapText="1"/>
    </xf>
    <xf numFmtId="0" fontId="35" fillId="9" borderId="77" xfId="0" applyFont="1" applyFill="1" applyBorder="1" applyAlignment="1">
      <alignment wrapText="1"/>
    </xf>
    <xf numFmtId="0" fontId="35" fillId="9" borderId="81" xfId="0" applyFont="1" applyFill="1" applyBorder="1" applyAlignment="1">
      <alignment wrapText="1"/>
    </xf>
    <xf numFmtId="164" fontId="22" fillId="2" borderId="175" xfId="0" applyNumberFormat="1" applyFont="1" applyFill="1" applyBorder="1" applyAlignment="1" applyProtection="1">
      <alignment horizontal="center" vertical="center"/>
      <protection locked="0" hidden="1"/>
    </xf>
    <xf numFmtId="164" fontId="22" fillId="2" borderId="142" xfId="0" applyNumberFormat="1" applyFont="1" applyFill="1" applyBorder="1" applyAlignment="1" applyProtection="1">
      <alignment horizontal="center" vertical="center"/>
      <protection locked="0" hidden="1"/>
    </xf>
    <xf numFmtId="164" fontId="22" fillId="2" borderId="143" xfId="0" applyNumberFormat="1" applyFont="1" applyFill="1" applyBorder="1" applyAlignment="1" applyProtection="1">
      <alignment horizontal="center" vertical="center"/>
      <protection locked="0" hidden="1"/>
    </xf>
    <xf numFmtId="0" fontId="45" fillId="9" borderId="74" xfId="0" applyFont="1" applyFill="1" applyBorder="1" applyAlignment="1">
      <alignment horizontal="right" vertical="center" wrapText="1"/>
    </xf>
    <xf numFmtId="0" fontId="45" fillId="9" borderId="75" xfId="0" applyFont="1" applyFill="1" applyBorder="1" applyAlignment="1">
      <alignment wrapText="1"/>
    </xf>
    <xf numFmtId="0" fontId="45" fillId="9" borderId="76" xfId="0" applyFont="1" applyFill="1" applyBorder="1" applyAlignment="1">
      <alignment wrapText="1"/>
    </xf>
    <xf numFmtId="0" fontId="45" fillId="9" borderId="77" xfId="0" applyFont="1" applyFill="1" applyBorder="1" applyAlignment="1">
      <alignment wrapText="1"/>
    </xf>
    <xf numFmtId="164" fontId="22" fillId="0" borderId="40" xfId="0" applyNumberFormat="1" applyFont="1" applyBorder="1" applyAlignment="1" applyProtection="1">
      <alignment horizontal="center" vertical="center" wrapText="1"/>
      <protection locked="0" hidden="1"/>
    </xf>
    <xf numFmtId="0" fontId="35" fillId="9" borderId="76" xfId="0" applyFont="1" applyFill="1" applyBorder="1" applyAlignment="1">
      <alignment horizontal="center" vertical="center" wrapText="1"/>
    </xf>
    <xf numFmtId="0" fontId="35" fillId="9" borderId="77" xfId="0" applyFont="1" applyFill="1" applyBorder="1" applyAlignment="1">
      <alignment horizontal="center" vertical="center" wrapText="1"/>
    </xf>
    <xf numFmtId="0" fontId="35" fillId="9" borderId="81" xfId="0" applyFont="1" applyFill="1" applyBorder="1" applyAlignment="1">
      <alignment horizontal="center" vertical="center" wrapText="1"/>
    </xf>
    <xf numFmtId="0" fontId="32" fillId="9" borderId="75" xfId="0" applyFont="1" applyFill="1" applyBorder="1" applyAlignment="1">
      <alignment horizontal="center" vertical="center" wrapText="1"/>
    </xf>
    <xf numFmtId="0" fontId="32" fillId="9" borderId="80" xfId="0" applyFont="1" applyFill="1" applyBorder="1" applyAlignment="1">
      <alignment horizontal="center" vertical="center" wrapText="1"/>
    </xf>
    <xf numFmtId="0" fontId="32" fillId="9" borderId="77" xfId="0" applyFont="1" applyFill="1" applyBorder="1" applyAlignment="1">
      <alignment horizontal="center" vertical="center" wrapText="1"/>
    </xf>
    <xf numFmtId="0" fontId="32" fillId="9" borderId="81" xfId="0" applyFont="1" applyFill="1" applyBorder="1" applyAlignment="1">
      <alignment horizontal="center" vertical="center" wrapText="1"/>
    </xf>
    <xf numFmtId="0" fontId="49" fillId="10" borderId="0" xfId="3" applyFont="1" applyFill="1" applyAlignment="1">
      <alignment horizontal="center" vertical="center" wrapText="1"/>
    </xf>
    <xf numFmtId="0" fontId="15" fillId="4" borderId="0" xfId="0" applyFont="1" applyFill="1" applyAlignment="1">
      <alignment horizontal="center" vertical="center"/>
    </xf>
    <xf numFmtId="0" fontId="56" fillId="14" borderId="186" xfId="0" applyFont="1" applyFill="1" applyBorder="1" applyAlignment="1">
      <alignment horizontal="center"/>
    </xf>
    <xf numFmtId="0" fontId="56" fillId="0" borderId="187" xfId="0" applyFont="1" applyBorder="1" applyAlignment="1">
      <alignment horizontal="center"/>
    </xf>
    <xf numFmtId="10" fontId="0" fillId="6" borderId="0" xfId="6" applyNumberFormat="1" applyFont="1" applyFill="1" applyBorder="1" applyAlignment="1">
      <alignment horizontal="center"/>
    </xf>
    <xf numFmtId="6" fontId="0" fillId="0" borderId="186" xfId="0" applyNumberFormat="1" applyBorder="1" applyAlignment="1">
      <alignment horizontal="left"/>
    </xf>
    <xf numFmtId="10" fontId="0" fillId="6" borderId="188" xfId="6" applyNumberFormat="1" applyFont="1" applyFill="1" applyBorder="1" applyAlignment="1">
      <alignment horizontal="center"/>
    </xf>
    <xf numFmtId="44" fontId="0" fillId="6" borderId="187" xfId="2" applyFont="1" applyFill="1" applyBorder="1" applyAlignment="1">
      <alignment horizontal="center"/>
    </xf>
    <xf numFmtId="10" fontId="0" fillId="6" borderId="182" xfId="6" applyNumberFormat="1" applyFont="1" applyFill="1" applyBorder="1" applyAlignment="1">
      <alignment horizontal="center"/>
    </xf>
  </cellXfs>
  <cellStyles count="8">
    <cellStyle name="Comma" xfId="7" builtinId="3"/>
    <cellStyle name="Currency" xfId="2" builtinId="4"/>
    <cellStyle name="Heading 4" xfId="4" builtinId="19"/>
    <cellStyle name="Normal" xfId="0" builtinId="0"/>
    <cellStyle name="Percent" xfId="6" builtinId="5"/>
    <cellStyle name="Title" xfId="3" builtinId="15"/>
    <cellStyle name="Total" xfId="1" builtinId="25"/>
    <cellStyle name="Total Left Border" xfId="5" xr:uid="{A86014FC-73FC-46C2-A607-ABF8918BD49F}"/>
  </cellStyles>
  <dxfs count="24">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b/>
        <i val="0"/>
        <strike val="0"/>
        <condense val="0"/>
        <extend val="0"/>
        <outline val="0"/>
        <shadow val="0"/>
        <u val="none"/>
        <vertAlign val="baseline"/>
        <sz val="16"/>
        <color theme="0"/>
        <name val="Calibri"/>
        <family val="2"/>
        <scheme val="minor"/>
      </font>
      <numFmt numFmtId="167" formatCode="_-&quot;$&quot;* #,##0_-;\-&quot;$&quot;* #,##0_-;_-&quot;$&quot;* &quot;-&quot;??_-;_-@_-"/>
      <fill>
        <patternFill patternType="solid">
          <fgColor indexed="64"/>
          <bgColor theme="3"/>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Calibri"/>
        <family val="2"/>
        <scheme val="none"/>
      </font>
      <numFmt numFmtId="168" formatCode="_-* #,##0_-;\-* #,##0_-;_-* &quot;-&quot;??_-;_-@"/>
      <fill>
        <patternFill>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bottom" textRotation="0" wrapText="1" indent="0" justifyLastLine="0" shrinkToFit="0" readingOrder="0"/>
      <border diagonalUp="0" diagonalDown="0" outline="0">
        <left style="thin">
          <color theme="6" tint="0.39997558519241921"/>
        </left>
        <right/>
        <top/>
        <bottom/>
      </border>
    </dxf>
    <dxf>
      <fill>
        <patternFill>
          <bgColor theme="0"/>
        </patternFill>
      </fill>
      <alignment horizontal="center" vertical="bottom" textRotation="0" wrapText="1" indent="0" justifyLastLine="0" shrinkToFit="0" readingOrder="0"/>
    </dxf>
    <dxf>
      <fill>
        <patternFill patternType="solid">
          <fgColor indexed="64"/>
          <bgColor theme="3"/>
        </patternFill>
      </fill>
      <alignment horizontal="center" textRotation="0" indent="0" justifyLastLine="0" shrinkToFit="0" readingOrder="0"/>
    </dxf>
    <dxf>
      <fill>
        <patternFill>
          <bgColor theme="0"/>
        </patternFill>
      </fill>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center" textRotation="0" indent="0" justifyLastLine="0" shrinkToFit="0" readingOrder="0"/>
    </dxf>
    <dxf>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ill>
        <patternFill patternType="solid">
          <fgColor theme="6" tint="0.79998168889431442"/>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ont>
        <b/>
        <color theme="1"/>
      </font>
    </dxf>
    <dxf>
      <font>
        <b/>
        <color theme="1"/>
      </font>
    </dxf>
    <dxf>
      <font>
        <b/>
        <color theme="1"/>
      </font>
      <fill>
        <patternFill>
          <bgColor theme="0" tint="-4.9989318521683403E-2"/>
        </patternFill>
      </fill>
      <border>
        <top style="double">
          <color theme="6"/>
        </top>
      </border>
    </dxf>
  </dxfs>
  <tableStyles count="1" defaultTableStyle="TableStyleMedium9" defaultPivotStyle="PivotStyleLight16">
    <tableStyle name="Bathroom remodel cost calculator" pivot="0" count="5" xr9:uid="{70FBF3A5-0152-4E51-8C45-F40711D548B6}">
      <tableStyleElement type="totalRow" dxfId="23"/>
      <tableStyleElement type="firstColumn" dxfId="22"/>
      <tableStyleElement type="lastColumn"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sheet'!$B$20:$B$24</c:f>
              <c:strCache>
                <c:ptCount val="5"/>
                <c:pt idx="0">
                  <c:v>Purchase</c:v>
                </c:pt>
                <c:pt idx="1">
                  <c:v>Operating</c:v>
                </c:pt>
                <c:pt idx="2">
                  <c:v>Financing</c:v>
                </c:pt>
                <c:pt idx="3">
                  <c:v>Selling</c:v>
                </c:pt>
                <c:pt idx="4">
                  <c:v>Renovations</c:v>
                </c:pt>
              </c:strCache>
            </c:strRef>
          </c:cat>
          <c:val>
            <c:numRef>
              <c:f>'Data sheet'!$F$20:$F$24</c:f>
              <c:numCache>
                <c:formatCode>0.00%</c:formatCode>
                <c:ptCount val="5"/>
                <c:pt idx="0">
                  <c:v>2.9282607338342106E-2</c:v>
                </c:pt>
                <c:pt idx="1">
                  <c:v>3.2466856750400633E-2</c:v>
                </c:pt>
                <c:pt idx="2">
                  <c:v>0.32187974775749761</c:v>
                </c:pt>
                <c:pt idx="3">
                  <c:v>0.24175321026452162</c:v>
                </c:pt>
                <c:pt idx="4">
                  <c:v>0.37461757788923805</c:v>
                </c:pt>
              </c:numCache>
            </c:numRef>
          </c:val>
          <c:extLst>
            <c:ext xmlns:c16="http://schemas.microsoft.com/office/drawing/2014/chart" uri="{C3380CC4-5D6E-409C-BE32-E72D297353CC}">
              <c16:uniqueId val="{00000000-0350-4A83-9FAF-16887DAE72A9}"/>
            </c:ext>
          </c:extLst>
        </c:ser>
        <c:dLbls>
          <c:showLegendKey val="0"/>
          <c:showVal val="0"/>
          <c:showCatName val="0"/>
          <c:showSerName val="0"/>
          <c:showPercent val="0"/>
          <c:showBubbleSize val="0"/>
        </c:dLbls>
        <c:gapWidth val="150"/>
        <c:axId val="655347976"/>
        <c:axId val="1"/>
      </c:barChart>
      <c:catAx>
        <c:axId val="65534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00%" sourceLinked="1"/>
        <c:majorTickMark val="out"/>
        <c:minorTickMark val="none"/>
        <c:tickLblPos val="nextTo"/>
        <c:crossAx val="65534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strRef>
              <c:f>'Data sheet'!$B$30:$B$34</c:f>
              <c:strCache>
                <c:ptCount val="5"/>
                <c:pt idx="0">
                  <c:v>Purchase</c:v>
                </c:pt>
                <c:pt idx="1">
                  <c:v>Operating</c:v>
                </c:pt>
                <c:pt idx="2">
                  <c:v>Financing</c:v>
                </c:pt>
                <c:pt idx="3">
                  <c:v>Selling</c:v>
                </c:pt>
                <c:pt idx="4">
                  <c:v>Renovations</c:v>
                </c:pt>
              </c:strCache>
            </c:strRef>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sheet'!$B$30:$B$34</c:f>
              <c:strCache>
                <c:ptCount val="5"/>
                <c:pt idx="0">
                  <c:v>Purchase</c:v>
                </c:pt>
                <c:pt idx="1">
                  <c:v>Operating</c:v>
                </c:pt>
                <c:pt idx="2">
                  <c:v>Financing</c:v>
                </c:pt>
                <c:pt idx="3">
                  <c:v>Selling</c:v>
                </c:pt>
                <c:pt idx="4">
                  <c:v>Renovations</c:v>
                </c:pt>
              </c:strCache>
            </c:strRef>
          </c:cat>
          <c:val>
            <c:numRef>
              <c:f>'Data sheet'!$F$30:$F$34</c:f>
              <c:numCache>
                <c:formatCode>0.00%</c:formatCode>
                <c:ptCount val="5"/>
                <c:pt idx="0">
                  <c:v>1.651412394295124E-2</c:v>
                </c:pt>
                <c:pt idx="1">
                  <c:v>1.8411016558019962E-2</c:v>
                </c:pt>
                <c:pt idx="2">
                  <c:v>0.38819634068106995</c:v>
                </c:pt>
                <c:pt idx="3">
                  <c:v>0.20493879037311111</c:v>
                </c:pt>
                <c:pt idx="4">
                  <c:v>0.37193972844484774</c:v>
                </c:pt>
              </c:numCache>
            </c:numRef>
          </c:val>
          <c:extLst>
            <c:ext xmlns:c16="http://schemas.microsoft.com/office/drawing/2014/chart" uri="{C3380CC4-5D6E-409C-BE32-E72D297353CC}">
              <c16:uniqueId val="{00000000-1E3D-42ED-87C3-DA53E045E91C}"/>
            </c:ext>
          </c:extLst>
        </c:ser>
        <c:dLbls>
          <c:showLegendKey val="0"/>
          <c:showVal val="0"/>
          <c:showCatName val="0"/>
          <c:showSerName val="0"/>
          <c:showPercent val="0"/>
          <c:showBubbleSize val="0"/>
        </c:dLbls>
        <c:gapWidth val="150"/>
        <c:axId val="655344696"/>
        <c:axId val="1"/>
      </c:barChart>
      <c:catAx>
        <c:axId val="6553446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00%" sourceLinked="1"/>
        <c:majorTickMark val="out"/>
        <c:minorTickMark val="none"/>
        <c:tickLblPos val="nextTo"/>
        <c:crossAx val="65534469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0</xdr:row>
      <xdr:rowOff>0</xdr:rowOff>
    </xdr:from>
    <xdr:to>
      <xdr:col>7</xdr:col>
      <xdr:colOff>85725</xdr:colOff>
      <xdr:row>2</xdr:row>
      <xdr:rowOff>228600</xdr:rowOff>
    </xdr:to>
    <xdr:pic>
      <xdr:nvPicPr>
        <xdr:cNvPr id="2054" name="Picture 1" descr="toolbox.png">
          <a:extLst>
            <a:ext uri="{FF2B5EF4-FFF2-40B4-BE49-F238E27FC236}">
              <a16:creationId xmlns:a16="http://schemas.microsoft.com/office/drawing/2014/main" id="{AA87F459-EF6C-43D3-876F-5FDAE96C33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047750" y="0"/>
          <a:ext cx="571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209550</xdr:colOff>
      <xdr:row>4</xdr:row>
      <xdr:rowOff>161925</xdr:rowOff>
    </xdr:to>
    <xdr:pic>
      <xdr:nvPicPr>
        <xdr:cNvPr id="3317" name="Picture 1" descr="toolbox.png">
          <a:extLst>
            <a:ext uri="{FF2B5EF4-FFF2-40B4-BE49-F238E27FC236}">
              <a16:creationId xmlns:a16="http://schemas.microsoft.com/office/drawing/2014/main" id="{3C440716-48FE-4335-9B85-2D8D5F0E3A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219075" y="0"/>
          <a:ext cx="8667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19050</xdr:colOff>
      <xdr:row>51</xdr:row>
      <xdr:rowOff>9525</xdr:rowOff>
    </xdr:from>
    <xdr:to>
      <xdr:col>33</xdr:col>
      <xdr:colOff>180975</xdr:colOff>
      <xdr:row>62</xdr:row>
      <xdr:rowOff>152400</xdr:rowOff>
    </xdr:to>
    <xdr:graphicFrame macro="">
      <xdr:nvGraphicFramePr>
        <xdr:cNvPr id="3318" name="Chart 3">
          <a:extLst>
            <a:ext uri="{FF2B5EF4-FFF2-40B4-BE49-F238E27FC236}">
              <a16:creationId xmlns:a16="http://schemas.microsoft.com/office/drawing/2014/main" id="{5AA96661-4BCB-45DA-A08B-C66E47DA2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51</xdr:row>
      <xdr:rowOff>19050</xdr:rowOff>
    </xdr:from>
    <xdr:to>
      <xdr:col>33</xdr:col>
      <xdr:colOff>180975</xdr:colOff>
      <xdr:row>62</xdr:row>
      <xdr:rowOff>152400</xdr:rowOff>
    </xdr:to>
    <xdr:graphicFrame macro="">
      <xdr:nvGraphicFramePr>
        <xdr:cNvPr id="4140" name="Chart 2">
          <a:extLst>
            <a:ext uri="{FF2B5EF4-FFF2-40B4-BE49-F238E27FC236}">
              <a16:creationId xmlns:a16="http://schemas.microsoft.com/office/drawing/2014/main" id="{5DCB9936-CCB2-44FA-B11E-F6866C723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4</xdr:col>
      <xdr:colOff>209550</xdr:colOff>
      <xdr:row>4</xdr:row>
      <xdr:rowOff>168275</xdr:rowOff>
    </xdr:to>
    <xdr:pic>
      <xdr:nvPicPr>
        <xdr:cNvPr id="4141" name="Picture 4" descr="toolbox.png">
          <a:extLst>
            <a:ext uri="{FF2B5EF4-FFF2-40B4-BE49-F238E27FC236}">
              <a16:creationId xmlns:a16="http://schemas.microsoft.com/office/drawing/2014/main" id="{8F873AA0-CF6D-417B-B73D-4B941C0815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219075" y="0"/>
          <a:ext cx="8667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237751</xdr:colOff>
      <xdr:row>1</xdr:row>
      <xdr:rowOff>92075</xdr:rowOff>
    </xdr:from>
    <xdr:to>
      <xdr:col>19</xdr:col>
      <xdr:colOff>240087</xdr:colOff>
      <xdr:row>28</xdr:row>
      <xdr:rowOff>31520</xdr:rowOff>
    </xdr:to>
    <xdr:pic>
      <xdr:nvPicPr>
        <xdr:cNvPr id="4" name="Picture 3">
          <a:extLst>
            <a:ext uri="{FF2B5EF4-FFF2-40B4-BE49-F238E27FC236}">
              <a16:creationId xmlns:a16="http://schemas.microsoft.com/office/drawing/2014/main" id="{36042A13-7ED7-4AD9-928F-C5C9D0B10349}"/>
            </a:ext>
          </a:extLst>
        </xdr:cNvPr>
        <xdr:cNvPicPr>
          <a:picLocks noChangeAspect="1"/>
        </xdr:cNvPicPr>
      </xdr:nvPicPr>
      <xdr:blipFill>
        <a:blip xmlns:r="http://schemas.openxmlformats.org/officeDocument/2006/relationships" r:embed="rId1"/>
        <a:stretch>
          <a:fillRect/>
        </a:stretch>
      </xdr:blipFill>
      <xdr:spPr>
        <a:xfrm>
          <a:off x="10054851" y="282575"/>
          <a:ext cx="9755936" cy="4698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miccorp-my.sharepoint.com/Users/Dean/AppData/Local/Microsoft/Windows/Temporary%20Internet%20Files/Content.Outlook/4FBH84IG/MASTER%20Copy%20of%20CHMIC%20Flip%20Analyzer%20010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ip Analyzer"/>
      <sheetName val="Rental Analysis"/>
      <sheetName val="Renovations (2)"/>
      <sheetName val="Property Comparison"/>
      <sheetName val="Budget (Temp)"/>
      <sheetName val="Data"/>
      <sheetName val="Estimate sheet"/>
      <sheetName val="Renovations"/>
      <sheetName val="Flip Analyzer-Sale Price Focus"/>
      <sheetName val="Flip Analyzer - Profit Focused"/>
    </sheetNames>
    <sheetDataSet>
      <sheetData sheetId="0"/>
      <sheetData sheetId="1"/>
      <sheetData sheetId="2"/>
      <sheetData sheetId="3"/>
      <sheetData sheetId="4"/>
      <sheetData sheetId="5"/>
      <sheetData sheetId="6">
        <row r="3">
          <cell r="B3" t="str">
            <v>Bungalow</v>
          </cell>
        </row>
        <row r="4">
          <cell r="B4" t="str">
            <v>Two-story</v>
          </cell>
        </row>
        <row r="5">
          <cell r="B5" t="str">
            <v>3-Level Split</v>
          </cell>
        </row>
        <row r="6">
          <cell r="B6" t="str">
            <v>4-Level Split</v>
          </cell>
        </row>
        <row r="7">
          <cell r="B7" t="str">
            <v>Apartment Condo</v>
          </cell>
        </row>
        <row r="8">
          <cell r="B8" t="str">
            <v>Apartment Building</v>
          </cell>
        </row>
        <row r="9">
          <cell r="B9" t="str">
            <v>Acerage</v>
          </cell>
        </row>
        <row r="10">
          <cell r="B10" t="str">
            <v>Farm</v>
          </cell>
        </row>
        <row r="11">
          <cell r="B11" t="str">
            <v>Serviced Land</v>
          </cell>
        </row>
        <row r="12">
          <cell r="B12" t="str">
            <v>Raw Land</v>
          </cell>
        </row>
        <row r="13">
          <cell r="B13" t="str">
            <v>Commercial Condo</v>
          </cell>
        </row>
        <row r="14">
          <cell r="B14" t="str">
            <v>Commercial Building</v>
          </cell>
        </row>
        <row r="15">
          <cell r="B15" t="str">
            <v>Warehouse</v>
          </cell>
        </row>
      </sheetData>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02C6F7-F640-4235-9DC6-3DAD981832BC}" name="Costs3" displayName="Costs3" ref="A3:B19" totalsRowCount="1" headerRowDxfId="18" dataDxfId="17" totalsRowDxfId="16">
  <tableColumns count="2">
    <tableColumn id="2" xr3:uid="{EDE17D32-C2E5-47BC-B25C-32E4D88AFAA9}" name="Items" totalsRowLabel="Subtotal" dataDxfId="15" totalsRowDxfId="14" dataCellStyle="Normal"/>
    <tableColumn id="5" xr3:uid="{1E5FF713-6A29-406B-98FF-8D2C0377AB55}" name="Cost" totalsRowFunction="sum" dataDxfId="13" totalsRowDxfId="12"/>
  </tableColumns>
  <tableStyleInfo name="Bathroom remodel cost calculator" showFirstColumn="0" showLastColumn="0" showRowStripes="1" showColumnStripes="0"/>
  <extLst>
    <ext xmlns:x14="http://schemas.microsoft.com/office/spreadsheetml/2009/9/main" uri="{504A1905-F514-4f6f-8877-14C23A59335A}">
      <x14:table altTextSummary="Area, Items, Quantity, Estimated, and Actual Costs are in this table. Total Estimated &amp; Actual costs, and Cost Difference are automatically calculated"/>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B130"/>
  <sheetViews>
    <sheetView workbookViewId="0"/>
  </sheetViews>
  <sheetFormatPr defaultColWidth="9.140625" defaultRowHeight="15" x14ac:dyDescent="0.25"/>
  <cols>
    <col min="1" max="1" width="6.7109375" style="1" customWidth="1"/>
    <col min="2" max="2" width="2.7109375" style="3" customWidth="1"/>
    <col min="3" max="18" width="2.7109375" style="1" customWidth="1"/>
    <col min="19" max="41" width="3.42578125" style="1" customWidth="1"/>
    <col min="42" max="16384" width="9.140625" style="1"/>
  </cols>
  <sheetData>
    <row r="2" spans="2:54" ht="15" customHeight="1" x14ac:dyDescent="0.25">
      <c r="B2" s="85" t="s">
        <v>6</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X2" s="68"/>
      <c r="AY2" s="68"/>
      <c r="AZ2" s="68"/>
      <c r="BA2" s="68"/>
      <c r="BB2" s="68"/>
    </row>
    <row r="3" spans="2:54" s="2" customFormat="1" ht="26.45" customHeight="1" thickBot="1" x14ac:dyDescent="0.3">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2:54" ht="15.75" thickBot="1" x14ac:dyDescent="0.3"/>
    <row r="5" spans="2:54" x14ac:dyDescent="0.25">
      <c r="B5" s="79" t="s">
        <v>135</v>
      </c>
      <c r="C5" s="80"/>
      <c r="D5" s="80"/>
      <c r="E5" s="80"/>
      <c r="F5" s="80"/>
      <c r="G5" s="80"/>
      <c r="H5" s="80"/>
      <c r="I5" s="80"/>
      <c r="J5" s="80"/>
      <c r="K5" s="80"/>
      <c r="L5" s="80"/>
      <c r="M5" s="80"/>
      <c r="N5" s="80"/>
      <c r="O5" s="80"/>
      <c r="P5" s="80"/>
      <c r="Q5" s="80"/>
      <c r="R5" s="81"/>
    </row>
    <row r="6" spans="2:54" ht="15.75" thickBot="1" x14ac:dyDescent="0.3">
      <c r="B6" s="82"/>
      <c r="C6" s="83"/>
      <c r="D6" s="83"/>
      <c r="E6" s="83"/>
      <c r="F6" s="83"/>
      <c r="G6" s="83"/>
      <c r="H6" s="83"/>
      <c r="I6" s="83"/>
      <c r="J6" s="83"/>
      <c r="K6" s="83"/>
      <c r="L6" s="83"/>
      <c r="M6" s="83"/>
      <c r="N6" s="83"/>
      <c r="O6" s="83"/>
      <c r="P6" s="83"/>
      <c r="Q6" s="83"/>
      <c r="R6" s="84"/>
    </row>
    <row r="7" spans="2:54" x14ac:dyDescent="0.25">
      <c r="B7" s="97" t="s">
        <v>136</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row>
    <row r="8" spans="2:54" ht="15" customHeight="1" x14ac:dyDescent="0.25">
      <c r="B8" s="97" t="s">
        <v>137</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row>
    <row r="9" spans="2:54" ht="15" customHeight="1" x14ac:dyDescent="0.25">
      <c r="C9" s="5"/>
      <c r="D9" s="5"/>
      <c r="E9" s="5"/>
      <c r="F9" s="5"/>
      <c r="G9" s="5"/>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row>
    <row r="10" spans="2:54" ht="15" customHeight="1" x14ac:dyDescent="0.25">
      <c r="B10" s="37">
        <v>1</v>
      </c>
      <c r="C10" s="66" t="s">
        <v>138</v>
      </c>
      <c r="D10" s="67"/>
      <c r="E10" s="67"/>
      <c r="F10" s="67"/>
      <c r="G10" s="69" t="s">
        <v>182</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row>
    <row r="11" spans="2:54" ht="15" customHeight="1" x14ac:dyDescent="0.25">
      <c r="B11" s="68"/>
      <c r="C11" s="68"/>
      <c r="D11" s="68"/>
      <c r="E11" s="68"/>
      <c r="F11" s="68"/>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row>
    <row r="12" spans="2:54" ht="15" customHeight="1" x14ac:dyDescent="0.25">
      <c r="B12" s="37"/>
      <c r="C12" s="37"/>
      <c r="D12" s="37"/>
      <c r="E12" s="37"/>
      <c r="F12" s="37"/>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row>
    <row r="13" spans="2:54" ht="15" customHeight="1" x14ac:dyDescent="0.25">
      <c r="B13" s="37">
        <v>2</v>
      </c>
      <c r="C13" s="98" t="s">
        <v>139</v>
      </c>
      <c r="D13" s="98"/>
      <c r="E13" s="98"/>
      <c r="F13" s="98"/>
      <c r="G13" s="98"/>
      <c r="H13" s="98"/>
      <c r="I13" s="69" t="s">
        <v>183</v>
      </c>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row>
    <row r="14" spans="2:54" ht="15.75" thickBot="1" x14ac:dyDescent="0.3"/>
    <row r="15" spans="2:54" x14ac:dyDescent="0.25">
      <c r="B15" s="79" t="s">
        <v>7</v>
      </c>
      <c r="C15" s="80"/>
      <c r="D15" s="80"/>
      <c r="E15" s="80"/>
      <c r="F15" s="80"/>
      <c r="G15" s="80"/>
      <c r="H15" s="80"/>
      <c r="I15" s="80"/>
      <c r="J15" s="80"/>
      <c r="K15" s="80"/>
      <c r="L15" s="80"/>
      <c r="M15" s="80"/>
      <c r="N15" s="80"/>
      <c r="O15" s="80"/>
      <c r="P15" s="80"/>
      <c r="Q15" s="80"/>
      <c r="R15" s="81"/>
    </row>
    <row r="16" spans="2:54" ht="15.75" thickBot="1" x14ac:dyDescent="0.3">
      <c r="B16" s="82"/>
      <c r="C16" s="83"/>
      <c r="D16" s="83"/>
      <c r="E16" s="83"/>
      <c r="F16" s="83"/>
      <c r="G16" s="83"/>
      <c r="H16" s="83"/>
      <c r="I16" s="83"/>
      <c r="J16" s="83"/>
      <c r="K16" s="83"/>
      <c r="L16" s="83"/>
      <c r="M16" s="83"/>
      <c r="N16" s="83"/>
      <c r="O16" s="83"/>
      <c r="P16" s="83"/>
      <c r="Q16" s="83"/>
      <c r="R16" s="84"/>
    </row>
    <row r="17" spans="2:41" x14ac:dyDescent="0.25">
      <c r="B17" s="69" t="s">
        <v>159</v>
      </c>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row>
    <row r="18" spans="2:41" x14ac:dyDescent="0.25">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row>
    <row r="19" spans="2:41" ht="15.75" thickBot="1" x14ac:dyDescent="0.3"/>
    <row r="20" spans="2:41" x14ac:dyDescent="0.25">
      <c r="B20" s="87" t="s">
        <v>8</v>
      </c>
      <c r="C20" s="88"/>
      <c r="D20" s="91" t="s">
        <v>9</v>
      </c>
      <c r="E20" s="92"/>
      <c r="F20" s="92"/>
      <c r="G20" s="92"/>
      <c r="H20" s="92"/>
      <c r="I20" s="92"/>
      <c r="J20" s="92"/>
      <c r="K20" s="92"/>
      <c r="L20" s="92"/>
      <c r="M20" s="92"/>
      <c r="N20" s="92"/>
      <c r="O20" s="92"/>
      <c r="P20" s="92"/>
      <c r="Q20" s="92"/>
      <c r="R20" s="93"/>
    </row>
    <row r="21" spans="2:41" ht="15.75" thickBot="1" x14ac:dyDescent="0.3">
      <c r="B21" s="89"/>
      <c r="C21" s="90"/>
      <c r="D21" s="94"/>
      <c r="E21" s="95"/>
      <c r="F21" s="95"/>
      <c r="G21" s="95"/>
      <c r="H21" s="95"/>
      <c r="I21" s="95"/>
      <c r="J21" s="95"/>
      <c r="K21" s="95"/>
      <c r="L21" s="95"/>
      <c r="M21" s="95"/>
      <c r="N21" s="95"/>
      <c r="O21" s="95"/>
      <c r="P21" s="95"/>
      <c r="Q21" s="95"/>
      <c r="R21" s="96"/>
    </row>
    <row r="22" spans="2:41" x14ac:dyDescent="0.25">
      <c r="B22" s="70" t="s">
        <v>184</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row>
    <row r="23" spans="2:41" ht="15.75" thickBot="1" x14ac:dyDescent="0.3"/>
    <row r="24" spans="2:41" x14ac:dyDescent="0.25">
      <c r="B24" s="87" t="s">
        <v>10</v>
      </c>
      <c r="C24" s="88"/>
      <c r="D24" s="91" t="s">
        <v>11</v>
      </c>
      <c r="E24" s="92"/>
      <c r="F24" s="92"/>
      <c r="G24" s="92"/>
      <c r="H24" s="92"/>
      <c r="I24" s="92"/>
      <c r="J24" s="92"/>
      <c r="K24" s="92"/>
      <c r="L24" s="92"/>
      <c r="M24" s="92"/>
      <c r="N24" s="92"/>
      <c r="O24" s="92"/>
      <c r="P24" s="92"/>
      <c r="Q24" s="92"/>
      <c r="R24" s="93"/>
    </row>
    <row r="25" spans="2:41" ht="15.75" thickBot="1" x14ac:dyDescent="0.3">
      <c r="B25" s="89"/>
      <c r="C25" s="90"/>
      <c r="D25" s="94"/>
      <c r="E25" s="95"/>
      <c r="F25" s="95"/>
      <c r="G25" s="95"/>
      <c r="H25" s="95"/>
      <c r="I25" s="95"/>
      <c r="J25" s="95"/>
      <c r="K25" s="95"/>
      <c r="L25" s="95"/>
      <c r="M25" s="95"/>
      <c r="N25" s="95"/>
      <c r="O25" s="95"/>
      <c r="P25" s="95"/>
      <c r="Q25" s="95"/>
      <c r="R25" s="96"/>
    </row>
    <row r="26" spans="2:41" x14ac:dyDescent="0.25">
      <c r="B26" s="69" t="s">
        <v>185</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row>
    <row r="27" spans="2:41" x14ac:dyDescent="0.25">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row>
    <row r="28" spans="2:41" x14ac:dyDescent="0.25">
      <c r="B28" s="69" t="s">
        <v>160</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row>
    <row r="29" spans="2:41" x14ac:dyDescent="0.25">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row>
    <row r="30" spans="2:41" ht="15.75" thickBot="1" x14ac:dyDescent="0.3"/>
    <row r="31" spans="2:41" x14ac:dyDescent="0.25">
      <c r="B31" s="87" t="s">
        <v>12</v>
      </c>
      <c r="C31" s="88"/>
      <c r="D31" s="91" t="s">
        <v>15</v>
      </c>
      <c r="E31" s="92"/>
      <c r="F31" s="92"/>
      <c r="G31" s="92"/>
      <c r="H31" s="92"/>
      <c r="I31" s="92"/>
      <c r="J31" s="92"/>
      <c r="K31" s="92"/>
      <c r="L31" s="92"/>
      <c r="M31" s="92"/>
      <c r="N31" s="92"/>
      <c r="O31" s="92"/>
      <c r="P31" s="92"/>
      <c r="Q31" s="92"/>
      <c r="R31" s="93"/>
    </row>
    <row r="32" spans="2:41" ht="15.75" thickBot="1" x14ac:dyDescent="0.3">
      <c r="B32" s="89"/>
      <c r="C32" s="90"/>
      <c r="D32" s="94"/>
      <c r="E32" s="95"/>
      <c r="F32" s="95"/>
      <c r="G32" s="95"/>
      <c r="H32" s="95"/>
      <c r="I32" s="95"/>
      <c r="J32" s="95"/>
      <c r="K32" s="95"/>
      <c r="L32" s="95"/>
      <c r="M32" s="95"/>
      <c r="N32" s="95"/>
      <c r="O32" s="95"/>
      <c r="P32" s="95"/>
      <c r="Q32" s="95"/>
      <c r="R32" s="96"/>
    </row>
    <row r="33" spans="2:45" x14ac:dyDescent="0.25">
      <c r="B33" s="69" t="s">
        <v>161</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row>
    <row r="34" spans="2:45" x14ac:dyDescent="0.25">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row>
    <row r="35" spans="2:45" ht="15" customHeight="1" x14ac:dyDescent="0.25">
      <c r="B35" s="69" t="s">
        <v>186</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row>
    <row r="36" spans="2:45" ht="16.5" customHeight="1" x14ac:dyDescent="0.25">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2:45" ht="15.75" customHeight="1" x14ac:dyDescent="0.25">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2:45" ht="16.5" customHeight="1" x14ac:dyDescent="0.25">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row>
    <row r="39" spans="2:45" ht="16.5" customHeight="1" x14ac:dyDescent="0.25">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row>
    <row r="40" spans="2:45" ht="15.75" thickBot="1" x14ac:dyDescent="0.3"/>
    <row r="41" spans="2:45" x14ac:dyDescent="0.25">
      <c r="B41" s="87" t="s">
        <v>14</v>
      </c>
      <c r="C41" s="88"/>
      <c r="D41" s="91" t="s">
        <v>13</v>
      </c>
      <c r="E41" s="92"/>
      <c r="F41" s="92"/>
      <c r="G41" s="92"/>
      <c r="H41" s="92"/>
      <c r="I41" s="92"/>
      <c r="J41" s="92"/>
      <c r="K41" s="92"/>
      <c r="L41" s="92"/>
      <c r="M41" s="92"/>
      <c r="N41" s="92"/>
      <c r="O41" s="92"/>
      <c r="P41" s="92"/>
      <c r="Q41" s="92"/>
      <c r="R41" s="93"/>
    </row>
    <row r="42" spans="2:45" ht="15.75" thickBot="1" x14ac:dyDescent="0.3">
      <c r="B42" s="89"/>
      <c r="C42" s="90"/>
      <c r="D42" s="94"/>
      <c r="E42" s="95"/>
      <c r="F42" s="95"/>
      <c r="G42" s="95"/>
      <c r="H42" s="95"/>
      <c r="I42" s="95"/>
      <c r="J42" s="95"/>
      <c r="K42" s="95"/>
      <c r="L42" s="95"/>
      <c r="M42" s="95"/>
      <c r="N42" s="95"/>
      <c r="O42" s="95"/>
      <c r="P42" s="95"/>
      <c r="Q42" s="95"/>
      <c r="R42" s="96"/>
    </row>
    <row r="43" spans="2:45" ht="15" customHeight="1" x14ac:dyDescent="0.25">
      <c r="B43" s="69" t="s">
        <v>187</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row>
    <row r="44" spans="2:45" x14ac:dyDescent="0.25">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S44" s="39"/>
    </row>
    <row r="45" spans="2:45" x14ac:dyDescent="0.25">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2:45" ht="15.75" thickBot="1" x14ac:dyDescent="0.3"/>
    <row r="47" spans="2:45" x14ac:dyDescent="0.25">
      <c r="B47" s="87" t="s">
        <v>16</v>
      </c>
      <c r="C47" s="88"/>
      <c r="D47" s="91" t="s">
        <v>18</v>
      </c>
      <c r="E47" s="92"/>
      <c r="F47" s="92"/>
      <c r="G47" s="92"/>
      <c r="H47" s="92"/>
      <c r="I47" s="92"/>
      <c r="J47" s="92"/>
      <c r="K47" s="92"/>
      <c r="L47" s="92"/>
      <c r="M47" s="92"/>
      <c r="N47" s="92"/>
      <c r="O47" s="92"/>
      <c r="P47" s="92"/>
      <c r="Q47" s="92"/>
      <c r="R47" s="93"/>
    </row>
    <row r="48" spans="2:45" ht="15.75" thickBot="1" x14ac:dyDescent="0.3">
      <c r="B48" s="89"/>
      <c r="C48" s="90"/>
      <c r="D48" s="94"/>
      <c r="E48" s="95"/>
      <c r="F48" s="95"/>
      <c r="G48" s="95"/>
      <c r="H48" s="95"/>
      <c r="I48" s="95"/>
      <c r="J48" s="95"/>
      <c r="K48" s="95"/>
      <c r="L48" s="95"/>
      <c r="M48" s="95"/>
      <c r="N48" s="95"/>
      <c r="O48" s="95"/>
      <c r="P48" s="95"/>
      <c r="Q48" s="95"/>
      <c r="R48" s="96"/>
    </row>
    <row r="49" spans="2:41" ht="14.45" customHeight="1" x14ac:dyDescent="0.25">
      <c r="B49" s="69" t="s">
        <v>163</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2:41" x14ac:dyDescent="0.25">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row>
    <row r="51" spans="2:41" x14ac:dyDescent="0.2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row>
    <row r="52" spans="2:41" x14ac:dyDescent="0.25">
      <c r="B52" s="69" t="s">
        <v>164</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spans="2:41" x14ac:dyDescent="0.2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row>
    <row r="54" spans="2:41" x14ac:dyDescent="0.2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spans="2:41" x14ac:dyDescent="0.2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row>
    <row r="56" spans="2:41" x14ac:dyDescent="0.25">
      <c r="B56" s="69" t="s">
        <v>165</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spans="2:41" x14ac:dyDescent="0.25">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spans="2:41" x14ac:dyDescent="0.2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2:41" x14ac:dyDescent="0.25">
      <c r="B59" s="69" t="s">
        <v>166</v>
      </c>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spans="2:41" x14ac:dyDescent="0.25">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row>
    <row r="61" spans="2:41" ht="15.75" thickBot="1" x14ac:dyDescent="0.3"/>
    <row r="62" spans="2:41" x14ac:dyDescent="0.25">
      <c r="B62" s="87" t="s">
        <v>17</v>
      </c>
      <c r="C62" s="88"/>
      <c r="D62" s="91" t="s">
        <v>100</v>
      </c>
      <c r="E62" s="92"/>
      <c r="F62" s="92"/>
      <c r="G62" s="92"/>
      <c r="H62" s="92"/>
      <c r="I62" s="92"/>
      <c r="J62" s="92"/>
      <c r="K62" s="92"/>
      <c r="L62" s="92"/>
      <c r="M62" s="92"/>
      <c r="N62" s="92"/>
      <c r="O62" s="92"/>
      <c r="P62" s="92"/>
      <c r="Q62" s="92"/>
      <c r="R62" s="93"/>
    </row>
    <row r="63" spans="2:41" ht="15.75" thickBot="1" x14ac:dyDescent="0.3">
      <c r="B63" s="89"/>
      <c r="C63" s="90"/>
      <c r="D63" s="94"/>
      <c r="E63" s="95"/>
      <c r="F63" s="95"/>
      <c r="G63" s="95"/>
      <c r="H63" s="95"/>
      <c r="I63" s="95"/>
      <c r="J63" s="95"/>
      <c r="K63" s="95"/>
      <c r="L63" s="95"/>
      <c r="M63" s="95"/>
      <c r="N63" s="95"/>
      <c r="O63" s="95"/>
      <c r="P63" s="95"/>
      <c r="Q63" s="95"/>
      <c r="R63" s="96"/>
    </row>
    <row r="64" spans="2:41" ht="15" customHeight="1" x14ac:dyDescent="0.25">
      <c r="B64" s="69" t="s">
        <v>222</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spans="2:41" x14ac:dyDescent="0.25">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spans="2:41" x14ac:dyDescent="0.25">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spans="2:41" x14ac:dyDescent="0.25">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spans="2:4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spans="2:41" x14ac:dyDescent="0.25">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spans="2:41" x14ac:dyDescent="0.25">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spans="2:41" ht="15.75" thickBot="1" x14ac:dyDescent="0.3">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row>
    <row r="72" spans="2:41" x14ac:dyDescent="0.25">
      <c r="B72" s="87" t="s">
        <v>19</v>
      </c>
      <c r="C72" s="88"/>
      <c r="D72" s="91" t="s">
        <v>20</v>
      </c>
      <c r="E72" s="92"/>
      <c r="F72" s="92"/>
      <c r="G72" s="92"/>
      <c r="H72" s="92"/>
      <c r="I72" s="92"/>
      <c r="J72" s="92"/>
      <c r="K72" s="92"/>
      <c r="L72" s="92"/>
      <c r="M72" s="92"/>
      <c r="N72" s="92"/>
      <c r="O72" s="92"/>
      <c r="P72" s="92"/>
      <c r="Q72" s="92"/>
      <c r="R72" s="93"/>
    </row>
    <row r="73" spans="2:41" ht="15.75" thickBot="1" x14ac:dyDescent="0.3">
      <c r="B73" s="89"/>
      <c r="C73" s="90"/>
      <c r="D73" s="94"/>
      <c r="E73" s="95"/>
      <c r="F73" s="95"/>
      <c r="G73" s="95"/>
      <c r="H73" s="95"/>
      <c r="I73" s="95"/>
      <c r="J73" s="95"/>
      <c r="K73" s="95"/>
      <c r="L73" s="95"/>
      <c r="M73" s="95"/>
      <c r="N73" s="95"/>
      <c r="O73" s="95"/>
      <c r="P73" s="95"/>
      <c r="Q73" s="95"/>
      <c r="R73" s="96"/>
    </row>
    <row r="74" spans="2:41" x14ac:dyDescent="0.25">
      <c r="B74" s="77" t="s">
        <v>21</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row>
    <row r="75" spans="2:41" x14ac:dyDescent="0.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5">
      <c r="B76" s="99" t="s">
        <v>140</v>
      </c>
      <c r="C76" s="99"/>
      <c r="D76" s="99"/>
      <c r="E76" s="99"/>
      <c r="F76" s="99"/>
      <c r="G76" s="99"/>
      <c r="H76" s="99"/>
      <c r="I76" s="99"/>
      <c r="J76" s="77" t="s">
        <v>22</v>
      </c>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row>
    <row r="77" spans="2:41" x14ac:dyDescent="0.2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2:41" x14ac:dyDescent="0.25">
      <c r="B78" s="99" t="s">
        <v>74</v>
      </c>
      <c r="C78" s="99"/>
      <c r="D78" s="99"/>
      <c r="E78" s="99"/>
      <c r="F78" s="99"/>
      <c r="G78" s="99"/>
      <c r="H78" s="99"/>
      <c r="I78" s="99"/>
      <c r="J78" s="77" t="s">
        <v>141</v>
      </c>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row>
    <row r="79" spans="2:41" x14ac:dyDescent="0.2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2:41" x14ac:dyDescent="0.25">
      <c r="B80" s="99" t="s">
        <v>23</v>
      </c>
      <c r="C80" s="99"/>
      <c r="D80" s="99"/>
      <c r="E80" s="99"/>
      <c r="F80" s="99"/>
      <c r="G80" s="99"/>
      <c r="H80" s="99"/>
      <c r="I80" s="99"/>
      <c r="J80" s="77" t="s">
        <v>142</v>
      </c>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row>
    <row r="81" spans="2:41" x14ac:dyDescent="0.2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2:41" x14ac:dyDescent="0.25">
      <c r="B82" s="102" t="s">
        <v>24</v>
      </c>
      <c r="C82" s="102"/>
      <c r="D82" s="102"/>
      <c r="E82" s="102"/>
      <c r="F82" s="102"/>
      <c r="G82" s="102"/>
      <c r="H82" s="102"/>
      <c r="I82" s="102"/>
      <c r="J82" s="69" t="s">
        <v>143</v>
      </c>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spans="2:41" x14ac:dyDescent="0.25">
      <c r="B83" s="7"/>
      <c r="C83" s="7"/>
      <c r="D83" s="7"/>
      <c r="E83" s="7"/>
      <c r="F83" s="7"/>
      <c r="G83" s="7"/>
      <c r="H83" s="7"/>
      <c r="I83" s="7"/>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5" spans="2:41" x14ac:dyDescent="0.25">
      <c r="B85" s="99" t="s">
        <v>25</v>
      </c>
      <c r="C85" s="99"/>
      <c r="D85" s="99"/>
      <c r="E85" s="99"/>
      <c r="F85" s="99"/>
      <c r="G85" s="99"/>
      <c r="H85" s="99"/>
      <c r="I85" s="99"/>
      <c r="J85" s="77" t="s">
        <v>144</v>
      </c>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row>
    <row r="86" spans="2:41" x14ac:dyDescent="0.2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2:41" x14ac:dyDescent="0.25">
      <c r="B87" s="99" t="s">
        <v>26</v>
      </c>
      <c r="C87" s="99"/>
      <c r="D87" s="99"/>
      <c r="E87" s="99"/>
      <c r="F87" s="99"/>
      <c r="G87" s="99"/>
      <c r="H87" s="99"/>
      <c r="I87" s="99"/>
      <c r="J87" s="77" t="s">
        <v>27</v>
      </c>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row>
    <row r="88" spans="2:41" ht="15.75" thickBot="1" x14ac:dyDescent="0.3"/>
    <row r="89" spans="2:41" x14ac:dyDescent="0.25">
      <c r="B89" s="71" t="s">
        <v>28</v>
      </c>
      <c r="C89" s="72"/>
      <c r="D89" s="72"/>
      <c r="E89" s="72"/>
      <c r="F89" s="72"/>
      <c r="G89" s="72"/>
      <c r="H89" s="72"/>
      <c r="I89" s="72"/>
      <c r="J89" s="72"/>
      <c r="K89" s="72"/>
      <c r="L89" s="72"/>
      <c r="M89" s="72"/>
      <c r="N89" s="72"/>
      <c r="O89" s="72"/>
      <c r="P89" s="72"/>
      <c r="Q89" s="72"/>
      <c r="R89" s="73"/>
    </row>
    <row r="90" spans="2:41" ht="15.75" thickBot="1" x14ac:dyDescent="0.3">
      <c r="B90" s="74"/>
      <c r="C90" s="75"/>
      <c r="D90" s="75"/>
      <c r="E90" s="75"/>
      <c r="F90" s="75"/>
      <c r="G90" s="75"/>
      <c r="H90" s="75"/>
      <c r="I90" s="75"/>
      <c r="J90" s="75"/>
      <c r="K90" s="75"/>
      <c r="L90" s="75"/>
      <c r="M90" s="75"/>
      <c r="N90" s="75"/>
      <c r="O90" s="75"/>
      <c r="P90" s="75"/>
      <c r="Q90" s="75"/>
      <c r="R90" s="76"/>
    </row>
    <row r="91" spans="2:41" x14ac:dyDescent="0.25">
      <c r="B91" s="101" t="s">
        <v>145</v>
      </c>
      <c r="C91" s="101"/>
      <c r="D91" s="101"/>
      <c r="E91" s="101"/>
      <c r="F91" s="101"/>
      <c r="G91" s="101"/>
      <c r="H91" s="101"/>
      <c r="I91" s="101"/>
      <c r="J91" s="101"/>
      <c r="K91" s="69" t="s">
        <v>146</v>
      </c>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38"/>
    </row>
    <row r="92" spans="2:41" x14ac:dyDescent="0.25">
      <c r="B92" s="5"/>
      <c r="C92" s="5"/>
      <c r="D92" s="5"/>
      <c r="E92" s="5"/>
      <c r="F92" s="5"/>
      <c r="G92" s="5"/>
      <c r="H92" s="5"/>
      <c r="I92" s="5"/>
      <c r="J92" s="38"/>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38"/>
    </row>
    <row r="93" spans="2:41" x14ac:dyDescent="0.25">
      <c r="B93" s="100" t="s">
        <v>147</v>
      </c>
      <c r="C93" s="100"/>
      <c r="D93" s="100"/>
      <c r="E93" s="100"/>
      <c r="F93" s="100"/>
      <c r="G93" s="100"/>
      <c r="H93" s="100"/>
      <c r="I93" s="100"/>
      <c r="J93" s="69" t="s">
        <v>29</v>
      </c>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spans="2:41" x14ac:dyDescent="0.25">
      <c r="B94" s="8"/>
      <c r="C94" s="8"/>
      <c r="D94" s="8"/>
      <c r="E94" s="8"/>
      <c r="F94" s="8"/>
      <c r="G94" s="8"/>
      <c r="H94" s="8"/>
      <c r="I94" s="7"/>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spans="2:41"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2:41" x14ac:dyDescent="0.25">
      <c r="B96" s="99" t="s">
        <v>30</v>
      </c>
      <c r="C96" s="99"/>
      <c r="D96" s="99"/>
      <c r="E96" s="99"/>
      <c r="F96" s="99"/>
      <c r="G96" s="99"/>
      <c r="H96" s="99"/>
      <c r="I96" s="99"/>
      <c r="J96" s="77" t="s">
        <v>31</v>
      </c>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row>
    <row r="97" spans="2:41" x14ac:dyDescent="0.2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2:41" x14ac:dyDescent="0.25">
      <c r="B98" s="99" t="s">
        <v>32</v>
      </c>
      <c r="C98" s="99"/>
      <c r="D98" s="99"/>
      <c r="E98" s="99"/>
      <c r="F98" s="99"/>
      <c r="G98" s="99"/>
      <c r="H98" s="99"/>
      <c r="I98" s="99"/>
      <c r="J98" s="99"/>
      <c r="K98" s="77" t="s">
        <v>33</v>
      </c>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row>
    <row r="99" spans="2:41" x14ac:dyDescent="0.25">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2:41" x14ac:dyDescent="0.25">
      <c r="B100" s="99" t="s">
        <v>34</v>
      </c>
      <c r="C100" s="99"/>
      <c r="D100" s="99"/>
      <c r="E100" s="99"/>
      <c r="F100" s="99"/>
      <c r="G100" s="99"/>
      <c r="H100" s="99"/>
      <c r="I100" s="99"/>
      <c r="J100" s="99"/>
      <c r="K100" s="99"/>
      <c r="L100" s="99"/>
      <c r="M100" s="99"/>
      <c r="N100" s="99"/>
      <c r="O100" s="77" t="s">
        <v>35</v>
      </c>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row>
    <row r="101" spans="2:41" x14ac:dyDescent="0.2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2:41" x14ac:dyDescent="0.25">
      <c r="B102" s="100" t="s">
        <v>36</v>
      </c>
      <c r="C102" s="100"/>
      <c r="D102" s="100"/>
      <c r="E102" s="100"/>
      <c r="F102" s="100"/>
      <c r="G102" s="100"/>
      <c r="H102" s="100"/>
      <c r="I102" s="100"/>
      <c r="J102" s="69" t="s">
        <v>37</v>
      </c>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spans="2:41" x14ac:dyDescent="0.25">
      <c r="B103" s="9"/>
      <c r="C103" s="9"/>
      <c r="D103" s="9"/>
      <c r="E103" s="9"/>
      <c r="F103" s="9"/>
      <c r="G103" s="9"/>
      <c r="H103" s="9"/>
      <c r="I103" s="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spans="2:41" ht="15.75" thickBot="1" x14ac:dyDescent="0.3"/>
    <row r="105" spans="2:41" x14ac:dyDescent="0.25">
      <c r="B105" s="71" t="s">
        <v>119</v>
      </c>
      <c r="C105" s="72"/>
      <c r="D105" s="72"/>
      <c r="E105" s="72"/>
      <c r="F105" s="72"/>
      <c r="G105" s="72"/>
      <c r="H105" s="72"/>
      <c r="I105" s="72"/>
      <c r="J105" s="72"/>
      <c r="K105" s="72"/>
      <c r="L105" s="72"/>
      <c r="M105" s="72"/>
      <c r="N105" s="72"/>
      <c r="O105" s="72"/>
      <c r="P105" s="72"/>
      <c r="Q105" s="72"/>
      <c r="R105" s="73"/>
    </row>
    <row r="106" spans="2:41" ht="15.75" thickBot="1" x14ac:dyDescent="0.3">
      <c r="B106" s="74"/>
      <c r="C106" s="75"/>
      <c r="D106" s="75"/>
      <c r="E106" s="75"/>
      <c r="F106" s="75"/>
      <c r="G106" s="75"/>
      <c r="H106" s="75"/>
      <c r="I106" s="75"/>
      <c r="J106" s="75"/>
      <c r="K106" s="75"/>
      <c r="L106" s="75"/>
      <c r="M106" s="75"/>
      <c r="N106" s="75"/>
      <c r="O106" s="75"/>
      <c r="P106" s="75"/>
      <c r="Q106" s="75"/>
      <c r="R106" s="76"/>
    </row>
    <row r="107" spans="2:41" x14ac:dyDescent="0.25">
      <c r="B107" s="69" t="s">
        <v>188</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spans="2:4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spans="2:41" ht="15.75" thickBot="1" x14ac:dyDescent="0.3"/>
    <row r="110" spans="2:41" x14ac:dyDescent="0.25">
      <c r="B110" s="71" t="s">
        <v>169</v>
      </c>
      <c r="C110" s="72"/>
      <c r="D110" s="72"/>
      <c r="E110" s="72"/>
      <c r="F110" s="72"/>
      <c r="G110" s="72"/>
      <c r="H110" s="72"/>
      <c r="I110" s="72"/>
      <c r="J110" s="72"/>
      <c r="K110" s="72"/>
      <c r="L110" s="72"/>
      <c r="M110" s="72"/>
      <c r="N110" s="72"/>
      <c r="O110" s="72"/>
      <c r="P110" s="72"/>
      <c r="Q110" s="72"/>
      <c r="R110" s="73"/>
    </row>
    <row r="111" spans="2:41" ht="22.5" customHeight="1" thickBot="1" x14ac:dyDescent="0.3">
      <c r="B111" s="74"/>
      <c r="C111" s="75"/>
      <c r="D111" s="75"/>
      <c r="E111" s="75"/>
      <c r="F111" s="75"/>
      <c r="G111" s="75"/>
      <c r="H111" s="75"/>
      <c r="I111" s="75"/>
      <c r="J111" s="75"/>
      <c r="K111" s="75"/>
      <c r="L111" s="75"/>
      <c r="M111" s="75"/>
      <c r="N111" s="75"/>
      <c r="O111" s="75"/>
      <c r="P111" s="75"/>
      <c r="Q111" s="75"/>
      <c r="R111" s="76"/>
    </row>
    <row r="112" spans="2:41" x14ac:dyDescent="0.25">
      <c r="B112" s="77" t="s">
        <v>170</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row>
    <row r="113" spans="2:41" x14ac:dyDescent="0.25">
      <c r="B113" s="70" t="s">
        <v>171</v>
      </c>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row>
    <row r="114" spans="2:41" x14ac:dyDescent="0.25">
      <c r="B114" s="3" t="s">
        <v>173</v>
      </c>
    </row>
    <row r="115" spans="2:41" x14ac:dyDescent="0.25">
      <c r="B115" s="69" t="s">
        <v>172</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spans="2:4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spans="2:41" x14ac:dyDescent="0.25">
      <c r="B117" s="69" t="s">
        <v>174</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spans="2:4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spans="2:41" x14ac:dyDescent="0.25">
      <c r="B119" s="69" t="s">
        <v>175</v>
      </c>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spans="2:4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spans="2:41" x14ac:dyDescent="0.25">
      <c r="B121" s="70" t="s">
        <v>176</v>
      </c>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row>
    <row r="123" spans="2:41" x14ac:dyDescent="0.25">
      <c r="B123" s="69" t="s">
        <v>177</v>
      </c>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spans="2:4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6" spans="2:41" x14ac:dyDescent="0.25">
      <c r="B126" s="70" t="s">
        <v>178</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row>
    <row r="127" spans="2:41" x14ac:dyDescent="0.25">
      <c r="B127" s="69" t="s">
        <v>179</v>
      </c>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spans="2:41" x14ac:dyDescent="0.25">
      <c r="B128" s="69" t="s">
        <v>180</v>
      </c>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30" spans="2:41" x14ac:dyDescent="0.25">
      <c r="B130" s="69" t="s">
        <v>181</v>
      </c>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sheetData>
  <mergeCells count="77">
    <mergeCell ref="B43:AO45"/>
    <mergeCell ref="B47:C48"/>
    <mergeCell ref="D47:R48"/>
    <mergeCell ref="B87:I87"/>
    <mergeCell ref="B74:AO74"/>
    <mergeCell ref="B76:I76"/>
    <mergeCell ref="J76:AO76"/>
    <mergeCell ref="B80:I80"/>
    <mergeCell ref="J80:AO80"/>
    <mergeCell ref="B78:I78"/>
    <mergeCell ref="J78:AO78"/>
    <mergeCell ref="B82:I82"/>
    <mergeCell ref="J82:AO83"/>
    <mergeCell ref="J87:AO87"/>
    <mergeCell ref="B85:I85"/>
    <mergeCell ref="J85:AO85"/>
    <mergeCell ref="B107:AO108"/>
    <mergeCell ref="B105:R106"/>
    <mergeCell ref="B100:N100"/>
    <mergeCell ref="O100:AO100"/>
    <mergeCell ref="B89:R90"/>
    <mergeCell ref="B93:I93"/>
    <mergeCell ref="J93:AO94"/>
    <mergeCell ref="B96:I96"/>
    <mergeCell ref="J96:AO96"/>
    <mergeCell ref="B98:J98"/>
    <mergeCell ref="K98:AO98"/>
    <mergeCell ref="B102:I102"/>
    <mergeCell ref="J102:AO103"/>
    <mergeCell ref="B91:J91"/>
    <mergeCell ref="K91:AN92"/>
    <mergeCell ref="I13:AO13"/>
    <mergeCell ref="B41:C42"/>
    <mergeCell ref="D41:R42"/>
    <mergeCell ref="B31:C32"/>
    <mergeCell ref="D31:R32"/>
    <mergeCell ref="B49:AO50"/>
    <mergeCell ref="B72:C73"/>
    <mergeCell ref="D72:R73"/>
    <mergeCell ref="B62:C63"/>
    <mergeCell ref="D62:R63"/>
    <mergeCell ref="B52:AO54"/>
    <mergeCell ref="B56:AO57"/>
    <mergeCell ref="B59:AO60"/>
    <mergeCell ref="B64:AO70"/>
    <mergeCell ref="AX2:BB2"/>
    <mergeCell ref="B28:AO29"/>
    <mergeCell ref="B26:AO27"/>
    <mergeCell ref="B15:R16"/>
    <mergeCell ref="B17:AO18"/>
    <mergeCell ref="B2:AO3"/>
    <mergeCell ref="B20:C21"/>
    <mergeCell ref="D20:R21"/>
    <mergeCell ref="B22:AO22"/>
    <mergeCell ref="B24:C25"/>
    <mergeCell ref="D24:R25"/>
    <mergeCell ref="B5:R6"/>
    <mergeCell ref="B7:AR7"/>
    <mergeCell ref="B8:AR8"/>
    <mergeCell ref="G10:AO12"/>
    <mergeCell ref="C13:H13"/>
    <mergeCell ref="C10:F10"/>
    <mergeCell ref="B11:F11"/>
    <mergeCell ref="B128:AO128"/>
    <mergeCell ref="B130:AO130"/>
    <mergeCell ref="B119:AO120"/>
    <mergeCell ref="B121:AO121"/>
    <mergeCell ref="B123:AO124"/>
    <mergeCell ref="B126:AO126"/>
    <mergeCell ref="B127:AO127"/>
    <mergeCell ref="B117:AO118"/>
    <mergeCell ref="B110:R111"/>
    <mergeCell ref="B33:AO34"/>
    <mergeCell ref="B35:AO39"/>
    <mergeCell ref="B112:AO112"/>
    <mergeCell ref="B113:AO113"/>
    <mergeCell ref="B115:AO116"/>
  </mergeCells>
  <pageMargins left="0.25" right="0.25" top="0.75" bottom="0.75" header="0.3" footer="0.3"/>
  <pageSetup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K92"/>
  <sheetViews>
    <sheetView workbookViewId="0">
      <selection activeCell="BB24" sqref="BB24"/>
    </sheetView>
  </sheetViews>
  <sheetFormatPr defaultRowHeight="15" x14ac:dyDescent="0.25"/>
  <cols>
    <col min="1" max="53" width="3.28515625" customWidth="1"/>
    <col min="54" max="66" width="8.85546875" style="1" customWidth="1"/>
  </cols>
  <sheetData>
    <row r="1" spans="1:53" x14ac:dyDescent="0.25">
      <c r="A1" s="85" t="s">
        <v>131</v>
      </c>
      <c r="B1" s="115"/>
      <c r="C1" s="115"/>
      <c r="D1" s="115"/>
      <c r="E1" s="115"/>
      <c r="F1" s="115"/>
      <c r="G1" s="115"/>
      <c r="H1" s="115"/>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row>
    <row r="2" spans="1:53" x14ac:dyDescent="0.25">
      <c r="A2" s="115"/>
      <c r="B2" s="115"/>
      <c r="C2" s="115"/>
      <c r="D2" s="115"/>
      <c r="E2" s="115"/>
      <c r="F2" s="115"/>
      <c r="G2" s="115"/>
      <c r="H2" s="115"/>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row>
    <row r="3" spans="1:53" x14ac:dyDescent="0.25">
      <c r="A3" s="117" t="s">
        <v>5</v>
      </c>
      <c r="B3" s="118"/>
      <c r="C3" s="118"/>
      <c r="D3" s="118"/>
      <c r="E3" s="118"/>
      <c r="F3" s="118"/>
      <c r="G3" s="118"/>
      <c r="H3" s="118"/>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row>
    <row r="4" spans="1:53" x14ac:dyDescent="0.25">
      <c r="A4" s="118"/>
      <c r="B4" s="118"/>
      <c r="C4" s="118"/>
      <c r="D4" s="118"/>
      <c r="E4" s="118"/>
      <c r="F4" s="118"/>
      <c r="G4" s="118"/>
      <c r="H4" s="118"/>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row>
    <row r="5" spans="1:53"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x14ac:dyDescent="0.25">
      <c r="A6" s="1"/>
      <c r="B6" s="219" t="s">
        <v>150</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1"/>
    </row>
    <row r="7" spans="1:53" x14ac:dyDescent="0.25">
      <c r="A7" s="1"/>
      <c r="B7" s="22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4"/>
    </row>
    <row r="8" spans="1:53"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x14ac:dyDescent="0.25">
      <c r="A10" s="1"/>
      <c r="B10" s="135" t="s">
        <v>7</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B10" s="10"/>
      <c r="AC10" s="138" t="s">
        <v>8</v>
      </c>
      <c r="AD10" s="139"/>
      <c r="AE10" s="142" t="s">
        <v>9</v>
      </c>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4"/>
    </row>
    <row r="11" spans="1:53" ht="15.75" thickBot="1" x14ac:dyDescent="0.3">
      <c r="A11" s="1"/>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4"/>
      <c r="AB11" s="10"/>
      <c r="AC11" s="140"/>
      <c r="AD11" s="141"/>
      <c r="AE11" s="94"/>
      <c r="AF11" s="95"/>
      <c r="AG11" s="95"/>
      <c r="AH11" s="95"/>
      <c r="AI11" s="95"/>
      <c r="AJ11" s="95"/>
      <c r="AK11" s="95"/>
      <c r="AL11" s="95"/>
      <c r="AM11" s="95"/>
      <c r="AN11" s="95"/>
      <c r="AO11" s="95"/>
      <c r="AP11" s="95"/>
      <c r="AQ11" s="95"/>
      <c r="AR11" s="95"/>
      <c r="AS11" s="95"/>
      <c r="AT11" s="95"/>
      <c r="AU11" s="95"/>
      <c r="AV11" s="95"/>
      <c r="AW11" s="95"/>
      <c r="AX11" s="95"/>
      <c r="AY11" s="95"/>
      <c r="AZ11" s="95"/>
      <c r="BA11" s="96"/>
    </row>
    <row r="12" spans="1:53" ht="15.75" x14ac:dyDescent="0.25">
      <c r="A12" s="1"/>
      <c r="B12" s="145" t="s">
        <v>38</v>
      </c>
      <c r="C12" s="146"/>
      <c r="D12" s="146"/>
      <c r="E12" s="146"/>
      <c r="F12" s="147"/>
      <c r="G12" s="148"/>
      <c r="H12" s="149"/>
      <c r="I12" s="149"/>
      <c r="J12" s="149"/>
      <c r="K12" s="149"/>
      <c r="L12" s="149"/>
      <c r="M12" s="149"/>
      <c r="N12" s="149"/>
      <c r="O12" s="149"/>
      <c r="P12" s="149"/>
      <c r="Q12" s="149"/>
      <c r="R12" s="149"/>
      <c r="S12" s="149"/>
      <c r="T12" s="149"/>
      <c r="U12" s="149"/>
      <c r="V12" s="149"/>
      <c r="W12" s="149"/>
      <c r="X12" s="149"/>
      <c r="Y12" s="149"/>
      <c r="Z12" s="149"/>
      <c r="AA12" s="150"/>
      <c r="AB12" s="10"/>
      <c r="AC12" s="151" t="s">
        <v>39</v>
      </c>
      <c r="AD12" s="152"/>
      <c r="AE12" s="152"/>
      <c r="AF12" s="152"/>
      <c r="AG12" s="152"/>
      <c r="AH12" s="152"/>
      <c r="AI12" s="152"/>
      <c r="AJ12" s="153"/>
      <c r="AK12" s="154"/>
      <c r="AL12" s="155"/>
      <c r="AM12" s="155"/>
      <c r="AN12" s="155"/>
      <c r="AO12" s="155"/>
      <c r="AP12" s="155"/>
      <c r="AQ12" s="155"/>
      <c r="AR12" s="155"/>
      <c r="AS12" s="155"/>
      <c r="AT12" s="155"/>
      <c r="AU12" s="155"/>
      <c r="AV12" s="155"/>
      <c r="AW12" s="155"/>
      <c r="AX12" s="155"/>
      <c r="AY12" s="155"/>
      <c r="AZ12" s="155"/>
      <c r="BA12" s="156"/>
    </row>
    <row r="13" spans="1:53" ht="15.75" x14ac:dyDescent="0.25">
      <c r="A13" s="1"/>
      <c r="B13" s="106" t="s">
        <v>40</v>
      </c>
      <c r="C13" s="107"/>
      <c r="D13" s="107"/>
      <c r="E13" s="107"/>
      <c r="F13" s="108"/>
      <c r="G13" s="112"/>
      <c r="H13" s="113"/>
      <c r="I13" s="113"/>
      <c r="J13" s="113"/>
      <c r="K13" s="113"/>
      <c r="L13" s="113"/>
      <c r="M13" s="113"/>
      <c r="N13" s="113"/>
      <c r="O13" s="113"/>
      <c r="P13" s="113"/>
      <c r="Q13" s="113"/>
      <c r="R13" s="113"/>
      <c r="S13" s="113"/>
      <c r="T13" s="113"/>
      <c r="U13" s="113"/>
      <c r="V13" s="113"/>
      <c r="W13" s="113"/>
      <c r="X13" s="113"/>
      <c r="Y13" s="113"/>
      <c r="Z13" s="113"/>
      <c r="AA13" s="114"/>
      <c r="AB13" s="10"/>
      <c r="AC13" s="106" t="s">
        <v>41</v>
      </c>
      <c r="AD13" s="107"/>
      <c r="AE13" s="107"/>
      <c r="AF13" s="107"/>
      <c r="AG13" s="107"/>
      <c r="AH13" s="107"/>
      <c r="AI13" s="107"/>
      <c r="AJ13" s="108"/>
      <c r="AK13" s="109"/>
      <c r="AL13" s="110"/>
      <c r="AM13" s="110"/>
      <c r="AN13" s="110"/>
      <c r="AO13" s="110"/>
      <c r="AP13" s="110"/>
      <c r="AQ13" s="110"/>
      <c r="AR13" s="110"/>
      <c r="AS13" s="110"/>
      <c r="AT13" s="110"/>
      <c r="AU13" s="110"/>
      <c r="AV13" s="110"/>
      <c r="AW13" s="110"/>
      <c r="AX13" s="110"/>
      <c r="AY13" s="110"/>
      <c r="AZ13" s="110"/>
      <c r="BA13" s="111"/>
    </row>
    <row r="14" spans="1:53" ht="15.75" x14ac:dyDescent="0.25">
      <c r="A14" s="1"/>
      <c r="B14" s="106" t="s">
        <v>42</v>
      </c>
      <c r="C14" s="107"/>
      <c r="D14" s="107"/>
      <c r="E14" s="107"/>
      <c r="F14" s="108"/>
      <c r="G14" s="112"/>
      <c r="H14" s="113"/>
      <c r="I14" s="113"/>
      <c r="J14" s="113"/>
      <c r="K14" s="113"/>
      <c r="L14" s="113"/>
      <c r="M14" s="113"/>
      <c r="N14" s="113"/>
      <c r="O14" s="113"/>
      <c r="P14" s="113"/>
      <c r="Q14" s="113"/>
      <c r="R14" s="113"/>
      <c r="S14" s="113"/>
      <c r="T14" s="113"/>
      <c r="U14" s="113"/>
      <c r="V14" s="113"/>
      <c r="W14" s="113"/>
      <c r="X14" s="113"/>
      <c r="Y14" s="113"/>
      <c r="Z14" s="113"/>
      <c r="AA14" s="114"/>
      <c r="AB14" s="10"/>
      <c r="AC14" s="106" t="s">
        <v>43</v>
      </c>
      <c r="AD14" s="107"/>
      <c r="AE14" s="107"/>
      <c r="AF14" s="107"/>
      <c r="AG14" s="107"/>
      <c r="AH14" s="107"/>
      <c r="AI14" s="107"/>
      <c r="AJ14" s="108"/>
      <c r="AK14" s="109"/>
      <c r="AL14" s="110"/>
      <c r="AM14" s="110"/>
      <c r="AN14" s="110"/>
      <c r="AO14" s="110"/>
      <c r="AP14" s="110"/>
      <c r="AQ14" s="110"/>
      <c r="AR14" s="110"/>
      <c r="AS14" s="110"/>
      <c r="AT14" s="110"/>
      <c r="AU14" s="110"/>
      <c r="AV14" s="110"/>
      <c r="AW14" s="110"/>
      <c r="AX14" s="110"/>
      <c r="AY14" s="110"/>
      <c r="AZ14" s="110"/>
      <c r="BA14" s="111"/>
    </row>
    <row r="15" spans="1:53" ht="15.75" x14ac:dyDescent="0.25">
      <c r="A15" s="1"/>
      <c r="B15" s="106" t="s">
        <v>41</v>
      </c>
      <c r="C15" s="107"/>
      <c r="D15" s="107"/>
      <c r="E15" s="107"/>
      <c r="F15" s="108"/>
      <c r="G15" s="112"/>
      <c r="H15" s="113"/>
      <c r="I15" s="113"/>
      <c r="J15" s="113"/>
      <c r="K15" s="113"/>
      <c r="L15" s="113"/>
      <c r="M15" s="113"/>
      <c r="N15" s="113"/>
      <c r="O15" s="113"/>
      <c r="P15" s="113"/>
      <c r="Q15" s="113"/>
      <c r="R15" s="113"/>
      <c r="S15" s="113"/>
      <c r="T15" s="113"/>
      <c r="U15" s="113"/>
      <c r="V15" s="113"/>
      <c r="W15" s="113"/>
      <c r="X15" s="113"/>
      <c r="Y15" s="113"/>
      <c r="Z15" s="113"/>
      <c r="AA15" s="114"/>
      <c r="AB15" s="10"/>
      <c r="AC15" s="106" t="s">
        <v>44</v>
      </c>
      <c r="AD15" s="107"/>
      <c r="AE15" s="107"/>
      <c r="AF15" s="107"/>
      <c r="AG15" s="107"/>
      <c r="AH15" s="107"/>
      <c r="AI15" s="107"/>
      <c r="AJ15" s="108"/>
      <c r="AK15" s="109"/>
      <c r="AL15" s="110"/>
      <c r="AM15" s="110"/>
      <c r="AN15" s="110"/>
      <c r="AO15" s="110"/>
      <c r="AP15" s="110"/>
      <c r="AQ15" s="110"/>
      <c r="AR15" s="110"/>
      <c r="AS15" s="110"/>
      <c r="AT15" s="110"/>
      <c r="AU15" s="110"/>
      <c r="AV15" s="110"/>
      <c r="AW15" s="110"/>
      <c r="AX15" s="110"/>
      <c r="AY15" s="110"/>
      <c r="AZ15" s="110"/>
      <c r="BA15" s="111"/>
    </row>
    <row r="16" spans="1:53" ht="15.75" x14ac:dyDescent="0.25">
      <c r="A16" s="1"/>
      <c r="B16" s="106" t="s">
        <v>43</v>
      </c>
      <c r="C16" s="107"/>
      <c r="D16" s="107"/>
      <c r="E16" s="107"/>
      <c r="F16" s="108"/>
      <c r="G16" s="103"/>
      <c r="H16" s="104"/>
      <c r="I16" s="104"/>
      <c r="J16" s="104"/>
      <c r="K16" s="104"/>
      <c r="L16" s="104"/>
      <c r="M16" s="104"/>
      <c r="N16" s="104"/>
      <c r="O16" s="104"/>
      <c r="P16" s="104"/>
      <c r="Q16" s="104"/>
      <c r="R16" s="104"/>
      <c r="S16" s="104"/>
      <c r="T16" s="104"/>
      <c r="U16" s="104"/>
      <c r="V16" s="104"/>
      <c r="W16" s="104"/>
      <c r="X16" s="104"/>
      <c r="Y16" s="104"/>
      <c r="Z16" s="104"/>
      <c r="AA16" s="105"/>
      <c r="AB16" s="10"/>
      <c r="AC16" s="106" t="s">
        <v>45</v>
      </c>
      <c r="AD16" s="107"/>
      <c r="AE16" s="107"/>
      <c r="AF16" s="107"/>
      <c r="AG16" s="107"/>
      <c r="AH16" s="107"/>
      <c r="AI16" s="107"/>
      <c r="AJ16" s="108"/>
      <c r="AK16" s="109"/>
      <c r="AL16" s="110"/>
      <c r="AM16" s="110"/>
      <c r="AN16" s="110"/>
      <c r="AO16" s="110"/>
      <c r="AP16" s="110"/>
      <c r="AQ16" s="110"/>
      <c r="AR16" s="110"/>
      <c r="AS16" s="110"/>
      <c r="AT16" s="110"/>
      <c r="AU16" s="110"/>
      <c r="AV16" s="110"/>
      <c r="AW16" s="110"/>
      <c r="AX16" s="110"/>
      <c r="AY16" s="110"/>
      <c r="AZ16" s="110"/>
      <c r="BA16" s="111"/>
    </row>
    <row r="17" spans="1:53" ht="15.75" x14ac:dyDescent="0.25">
      <c r="A17" s="1"/>
      <c r="B17" s="106" t="s">
        <v>44</v>
      </c>
      <c r="C17" s="107"/>
      <c r="D17" s="107"/>
      <c r="E17" s="107"/>
      <c r="F17" s="108"/>
      <c r="G17" s="112"/>
      <c r="H17" s="113"/>
      <c r="I17" s="113"/>
      <c r="J17" s="113"/>
      <c r="K17" s="113"/>
      <c r="L17" s="113"/>
      <c r="M17" s="113"/>
      <c r="N17" s="157"/>
      <c r="O17" s="158" t="s">
        <v>45</v>
      </c>
      <c r="P17" s="159"/>
      <c r="Q17" s="159"/>
      <c r="R17" s="160"/>
      <c r="S17" s="112"/>
      <c r="T17" s="113"/>
      <c r="U17" s="113"/>
      <c r="V17" s="113"/>
      <c r="W17" s="113"/>
      <c r="X17" s="113"/>
      <c r="Y17" s="113"/>
      <c r="Z17" s="113"/>
      <c r="AA17" s="114"/>
      <c r="AB17" s="10"/>
      <c r="AC17" s="106" t="s">
        <v>46</v>
      </c>
      <c r="AD17" s="107"/>
      <c r="AE17" s="107"/>
      <c r="AF17" s="107"/>
      <c r="AG17" s="107"/>
      <c r="AH17" s="107"/>
      <c r="AI17" s="107"/>
      <c r="AJ17" s="108"/>
      <c r="AK17" s="161"/>
      <c r="AL17" s="162"/>
      <c r="AM17" s="162"/>
      <c r="AN17" s="162"/>
      <c r="AO17" s="162"/>
      <c r="AP17" s="162"/>
      <c r="AQ17" s="162"/>
      <c r="AR17" s="162"/>
      <c r="AS17" s="162"/>
      <c r="AT17" s="162"/>
      <c r="AU17" s="162"/>
      <c r="AV17" s="162"/>
      <c r="AW17" s="162"/>
      <c r="AX17" s="162"/>
      <c r="AY17" s="162"/>
      <c r="AZ17" s="162"/>
      <c r="BA17" s="163"/>
    </row>
    <row r="18" spans="1:53" ht="15.75" x14ac:dyDescent="0.25">
      <c r="A18" s="1"/>
      <c r="B18" s="106" t="s">
        <v>47</v>
      </c>
      <c r="C18" s="107"/>
      <c r="D18" s="107"/>
      <c r="E18" s="107"/>
      <c r="F18" s="108"/>
      <c r="G18" s="112"/>
      <c r="H18" s="113"/>
      <c r="I18" s="113"/>
      <c r="J18" s="113"/>
      <c r="K18" s="113"/>
      <c r="L18" s="113"/>
      <c r="M18" s="113"/>
      <c r="N18" s="157"/>
      <c r="O18" s="167" t="s">
        <v>48</v>
      </c>
      <c r="P18" s="107"/>
      <c r="Q18" s="107"/>
      <c r="R18" s="108"/>
      <c r="S18" s="112"/>
      <c r="T18" s="113"/>
      <c r="U18" s="113"/>
      <c r="V18" s="113"/>
      <c r="W18" s="113"/>
      <c r="X18" s="113"/>
      <c r="Y18" s="113"/>
      <c r="Z18" s="113"/>
      <c r="AA18" s="114"/>
      <c r="AB18" s="10"/>
      <c r="AC18" s="106" t="s">
        <v>51</v>
      </c>
      <c r="AD18" s="107"/>
      <c r="AE18" s="107"/>
      <c r="AF18" s="107"/>
      <c r="AG18" s="107"/>
      <c r="AH18" s="107"/>
      <c r="AI18" s="107"/>
      <c r="AJ18" s="107"/>
      <c r="AK18" s="168"/>
      <c r="AL18" s="169"/>
      <c r="AM18" s="169"/>
      <c r="AN18" s="169"/>
      <c r="AO18" s="169"/>
      <c r="AP18" s="169"/>
      <c r="AQ18" s="169"/>
      <c r="AR18" s="169"/>
      <c r="AS18" s="169"/>
      <c r="AT18" s="169"/>
      <c r="AU18" s="169"/>
      <c r="AV18" s="169"/>
      <c r="AW18" s="169"/>
      <c r="AX18" s="169"/>
      <c r="AY18" s="169"/>
      <c r="AZ18" s="169"/>
      <c r="BA18" s="170"/>
    </row>
    <row r="19" spans="1:53" ht="16.5" thickBot="1" x14ac:dyDescent="0.3">
      <c r="A19" s="1"/>
      <c r="B19" s="125" t="s">
        <v>49</v>
      </c>
      <c r="C19" s="126"/>
      <c r="D19" s="126"/>
      <c r="E19" s="126"/>
      <c r="F19" s="127"/>
      <c r="G19" s="128"/>
      <c r="H19" s="129"/>
      <c r="I19" s="129"/>
      <c r="J19" s="129"/>
      <c r="K19" s="129"/>
      <c r="L19" s="129"/>
      <c r="M19" s="129"/>
      <c r="N19" s="130"/>
      <c r="O19" s="131" t="s">
        <v>50</v>
      </c>
      <c r="P19" s="126"/>
      <c r="Q19" s="126"/>
      <c r="R19" s="127"/>
      <c r="S19" s="132"/>
      <c r="T19" s="133"/>
      <c r="U19" s="133"/>
      <c r="V19" s="133"/>
      <c r="W19" s="133"/>
      <c r="X19" s="133"/>
      <c r="Y19" s="133"/>
      <c r="Z19" s="133"/>
      <c r="AA19" s="134"/>
      <c r="AB19" s="10"/>
      <c r="AC19" s="125" t="s">
        <v>102</v>
      </c>
      <c r="AD19" s="126"/>
      <c r="AE19" s="126"/>
      <c r="AF19" s="126"/>
      <c r="AG19" s="126"/>
      <c r="AH19" s="126"/>
      <c r="AI19" s="126"/>
      <c r="AJ19" s="127"/>
      <c r="AK19" s="164"/>
      <c r="AL19" s="165"/>
      <c r="AM19" s="165"/>
      <c r="AN19" s="165"/>
      <c r="AO19" s="165"/>
      <c r="AP19" s="165"/>
      <c r="AQ19" s="165"/>
      <c r="AR19" s="165"/>
      <c r="AS19" s="165"/>
      <c r="AT19" s="165"/>
      <c r="AU19" s="165"/>
      <c r="AV19" s="165"/>
      <c r="AW19" s="165"/>
      <c r="AX19" s="165"/>
      <c r="AY19" s="165"/>
      <c r="AZ19" s="165"/>
      <c r="BA19" s="166"/>
    </row>
    <row r="20" spans="1:5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8.75" x14ac:dyDescent="0.25">
      <c r="A22" s="1"/>
      <c r="B22" s="119" t="s">
        <v>10</v>
      </c>
      <c r="C22" s="79"/>
      <c r="D22" s="121" t="s">
        <v>11</v>
      </c>
      <c r="E22" s="122"/>
      <c r="F22" s="122"/>
      <c r="G22" s="122"/>
      <c r="H22" s="122"/>
      <c r="I22" s="122"/>
      <c r="J22" s="122"/>
      <c r="K22" s="122"/>
      <c r="L22" s="122"/>
      <c r="M22" s="122"/>
      <c r="N22" s="122"/>
      <c r="O22" s="122"/>
      <c r="P22" s="122"/>
      <c r="Q22" s="11"/>
      <c r="R22" s="119" t="s">
        <v>12</v>
      </c>
      <c r="S22" s="79"/>
      <c r="T22" s="121" t="s">
        <v>15</v>
      </c>
      <c r="U22" s="122"/>
      <c r="V22" s="122"/>
      <c r="W22" s="122"/>
      <c r="X22" s="122"/>
      <c r="Y22" s="122"/>
      <c r="Z22" s="122"/>
      <c r="AA22" s="122"/>
      <c r="AB22" s="122"/>
      <c r="AC22" s="122"/>
      <c r="AD22" s="122"/>
      <c r="AE22" s="122"/>
      <c r="AF22" s="122"/>
      <c r="AG22" s="1"/>
      <c r="AH22" s="119" t="s">
        <v>14</v>
      </c>
      <c r="AI22" s="79"/>
      <c r="AJ22" s="182" t="s">
        <v>13</v>
      </c>
      <c r="AK22" s="183"/>
      <c r="AL22" s="183"/>
      <c r="AM22" s="183"/>
      <c r="AN22" s="183"/>
      <c r="AO22" s="183"/>
      <c r="AP22" s="183"/>
      <c r="AQ22" s="183"/>
      <c r="AR22" s="183"/>
      <c r="AS22" s="183"/>
      <c r="AT22" s="183"/>
      <c r="AU22" s="183"/>
      <c r="AV22" s="183"/>
      <c r="AW22" s="183"/>
      <c r="AX22" s="183"/>
      <c r="AY22" s="183"/>
      <c r="AZ22" s="183"/>
      <c r="BA22" s="184"/>
    </row>
    <row r="23" spans="1:53" ht="19.5" thickBot="1" x14ac:dyDescent="0.3">
      <c r="A23" s="1"/>
      <c r="B23" s="120"/>
      <c r="C23" s="82"/>
      <c r="D23" s="123"/>
      <c r="E23" s="124"/>
      <c r="F23" s="124"/>
      <c r="G23" s="124"/>
      <c r="H23" s="124"/>
      <c r="I23" s="124"/>
      <c r="J23" s="124"/>
      <c r="K23" s="124"/>
      <c r="L23" s="124"/>
      <c r="M23" s="124"/>
      <c r="N23" s="124"/>
      <c r="O23" s="124"/>
      <c r="P23" s="124"/>
      <c r="Q23" s="11"/>
      <c r="R23" s="120"/>
      <c r="S23" s="82"/>
      <c r="T23" s="123"/>
      <c r="U23" s="124"/>
      <c r="V23" s="124"/>
      <c r="W23" s="124"/>
      <c r="X23" s="124"/>
      <c r="Y23" s="124"/>
      <c r="Z23" s="124"/>
      <c r="AA23" s="124"/>
      <c r="AB23" s="124"/>
      <c r="AC23" s="124"/>
      <c r="AD23" s="124"/>
      <c r="AE23" s="124"/>
      <c r="AF23" s="124"/>
      <c r="AG23" s="1"/>
      <c r="AH23" s="120"/>
      <c r="AI23" s="82"/>
      <c r="AJ23" s="185"/>
      <c r="AK23" s="186"/>
      <c r="AL23" s="186"/>
      <c r="AM23" s="186"/>
      <c r="AN23" s="186"/>
      <c r="AO23" s="186"/>
      <c r="AP23" s="186"/>
      <c r="AQ23" s="186"/>
      <c r="AR23" s="186"/>
      <c r="AS23" s="186"/>
      <c r="AT23" s="186"/>
      <c r="AU23" s="186"/>
      <c r="AV23" s="186"/>
      <c r="AW23" s="186"/>
      <c r="AX23" s="186"/>
      <c r="AY23" s="186"/>
      <c r="AZ23" s="186"/>
      <c r="BA23" s="187"/>
    </row>
    <row r="24" spans="1:53" x14ac:dyDescent="0.25">
      <c r="A24" s="1"/>
      <c r="B24" s="151"/>
      <c r="C24" s="152"/>
      <c r="D24" s="152"/>
      <c r="E24" s="152"/>
      <c r="F24" s="152"/>
      <c r="G24" s="152"/>
      <c r="H24" s="152"/>
      <c r="I24" s="152"/>
      <c r="J24" s="203" t="s">
        <v>52</v>
      </c>
      <c r="K24" s="203"/>
      <c r="L24" s="203"/>
      <c r="M24" s="203"/>
      <c r="N24" s="203"/>
      <c r="O24" s="203"/>
      <c r="P24" s="204"/>
      <c r="Q24" s="10"/>
      <c r="R24" s="208"/>
      <c r="S24" s="209"/>
      <c r="T24" s="209"/>
      <c r="U24" s="209"/>
      <c r="V24" s="209"/>
      <c r="W24" s="209"/>
      <c r="X24" s="209"/>
      <c r="Y24" s="209"/>
      <c r="Z24" s="180" t="s">
        <v>52</v>
      </c>
      <c r="AA24" s="180"/>
      <c r="AB24" s="180"/>
      <c r="AC24" s="180"/>
      <c r="AD24" s="180"/>
      <c r="AE24" s="180"/>
      <c r="AF24" s="181"/>
      <c r="AG24" s="1"/>
      <c r="AH24" s="205"/>
      <c r="AI24" s="206"/>
      <c r="AJ24" s="207"/>
      <c r="AK24" s="207"/>
      <c r="AL24" s="207"/>
      <c r="AM24" s="207"/>
      <c r="AN24" s="207"/>
      <c r="AO24" s="207"/>
      <c r="AP24" s="196" t="s">
        <v>1</v>
      </c>
      <c r="AQ24" s="197"/>
      <c r="AR24" s="197"/>
      <c r="AS24" s="197"/>
      <c r="AT24" s="196" t="s">
        <v>99</v>
      </c>
      <c r="AU24" s="197"/>
      <c r="AV24" s="197"/>
      <c r="AW24" s="197"/>
      <c r="AX24" s="188" t="s">
        <v>53</v>
      </c>
      <c r="AY24" s="189"/>
      <c r="AZ24" s="190"/>
      <c r="BA24" s="191"/>
    </row>
    <row r="25" spans="1:53" ht="15.75" thickBot="1" x14ac:dyDescent="0.3">
      <c r="A25" s="1"/>
      <c r="B25" s="200" t="s">
        <v>54</v>
      </c>
      <c r="C25" s="201"/>
      <c r="D25" s="201"/>
      <c r="E25" s="201"/>
      <c r="F25" s="201"/>
      <c r="G25" s="201"/>
      <c r="H25" s="201"/>
      <c r="I25" s="202"/>
      <c r="J25" s="241">
        <v>1125</v>
      </c>
      <c r="K25" s="242"/>
      <c r="L25" s="242"/>
      <c r="M25" s="242"/>
      <c r="N25" s="242"/>
      <c r="O25" s="242"/>
      <c r="P25" s="243"/>
      <c r="Q25" s="10"/>
      <c r="R25" s="106" t="s">
        <v>56</v>
      </c>
      <c r="S25" s="225"/>
      <c r="T25" s="225"/>
      <c r="U25" s="225"/>
      <c r="V25" s="225"/>
      <c r="W25" s="225"/>
      <c r="X25" s="225"/>
      <c r="Y25" s="226"/>
      <c r="Z25" s="238">
        <f>IFERROR((((X42-100000)*0.03)+(100000*0.07))*1.05,0)</f>
        <v>18060</v>
      </c>
      <c r="AA25" s="239"/>
      <c r="AB25" s="239"/>
      <c r="AC25" s="239"/>
      <c r="AD25" s="239"/>
      <c r="AE25" s="239"/>
      <c r="AF25" s="240"/>
      <c r="AG25" s="1"/>
      <c r="AH25" s="200" t="s">
        <v>55</v>
      </c>
      <c r="AI25" s="201"/>
      <c r="AJ25" s="201"/>
      <c r="AK25" s="201"/>
      <c r="AL25" s="201"/>
      <c r="AM25" s="201"/>
      <c r="AN25" s="201"/>
      <c r="AO25" s="202"/>
      <c r="AP25" s="252">
        <v>100</v>
      </c>
      <c r="AQ25" s="253"/>
      <c r="AR25" s="253"/>
      <c r="AS25" s="254"/>
      <c r="AT25" s="198">
        <f>AP25*$J$44</f>
        <v>500</v>
      </c>
      <c r="AU25" s="199"/>
      <c r="AV25" s="199"/>
      <c r="AW25" s="199"/>
      <c r="AX25" s="192">
        <f t="shared" ref="AX25:AX34" si="0">IFERROR(AP25/$AP$35,0)</f>
        <v>0.19230769230769232</v>
      </c>
      <c r="AY25" s="193"/>
      <c r="AZ25" s="194"/>
      <c r="BA25" s="195"/>
    </row>
    <row r="26" spans="1:53" ht="15.75" thickBot="1" x14ac:dyDescent="0.3">
      <c r="A26" s="1"/>
      <c r="B26" s="200" t="s">
        <v>56</v>
      </c>
      <c r="C26" s="201"/>
      <c r="D26" s="201"/>
      <c r="E26" s="201"/>
      <c r="F26" s="201"/>
      <c r="G26" s="201"/>
      <c r="H26" s="201"/>
      <c r="I26" s="202"/>
      <c r="J26" s="177">
        <v>0</v>
      </c>
      <c r="K26" s="178"/>
      <c r="L26" s="178"/>
      <c r="M26" s="178"/>
      <c r="N26" s="178"/>
      <c r="O26" s="178"/>
      <c r="P26" s="179"/>
      <c r="Q26" s="10"/>
      <c r="R26" s="106" t="s">
        <v>151</v>
      </c>
      <c r="S26" s="225"/>
      <c r="T26" s="225"/>
      <c r="U26" s="225"/>
      <c r="V26" s="225"/>
      <c r="W26" s="225"/>
      <c r="X26" s="225"/>
      <c r="Y26" s="225"/>
      <c r="Z26" s="227">
        <v>0</v>
      </c>
      <c r="AA26" s="228"/>
      <c r="AB26" s="228"/>
      <c r="AC26" s="228"/>
      <c r="AD26" s="228"/>
      <c r="AE26" s="228"/>
      <c r="AF26" s="229"/>
      <c r="AG26" s="1"/>
      <c r="AH26" s="200" t="s">
        <v>57</v>
      </c>
      <c r="AI26" s="201"/>
      <c r="AJ26" s="201"/>
      <c r="AK26" s="201"/>
      <c r="AL26" s="201"/>
      <c r="AM26" s="201"/>
      <c r="AN26" s="201"/>
      <c r="AO26" s="202"/>
      <c r="AP26" s="210">
        <v>100</v>
      </c>
      <c r="AQ26" s="211"/>
      <c r="AR26" s="211"/>
      <c r="AS26" s="212"/>
      <c r="AT26" s="247">
        <f t="shared" ref="AT26:AT34" si="1">AP26*$J$44</f>
        <v>500</v>
      </c>
      <c r="AU26" s="248"/>
      <c r="AV26" s="248"/>
      <c r="AW26" s="248"/>
      <c r="AX26" s="231">
        <f t="shared" si="0"/>
        <v>0.19230769230769232</v>
      </c>
      <c r="AY26" s="232"/>
      <c r="AZ26" s="233"/>
      <c r="BA26" s="234"/>
    </row>
    <row r="27" spans="1:53" x14ac:dyDescent="0.25">
      <c r="A27" s="1"/>
      <c r="B27" s="200" t="s">
        <v>58</v>
      </c>
      <c r="C27" s="201"/>
      <c r="D27" s="201"/>
      <c r="E27" s="201"/>
      <c r="F27" s="201"/>
      <c r="G27" s="201"/>
      <c r="H27" s="201"/>
      <c r="I27" s="202"/>
      <c r="J27" s="177">
        <v>185</v>
      </c>
      <c r="K27" s="178"/>
      <c r="L27" s="178"/>
      <c r="M27" s="178"/>
      <c r="N27" s="178"/>
      <c r="O27" s="178"/>
      <c r="P27" s="179"/>
      <c r="Q27" s="10"/>
      <c r="R27" s="106" t="s">
        <v>132</v>
      </c>
      <c r="S27" s="225"/>
      <c r="T27" s="225"/>
      <c r="U27" s="225"/>
      <c r="V27" s="225"/>
      <c r="W27" s="225"/>
      <c r="X27" s="225"/>
      <c r="Y27" s="226"/>
      <c r="Z27" s="244">
        <v>1000</v>
      </c>
      <c r="AA27" s="245"/>
      <c r="AB27" s="245"/>
      <c r="AC27" s="245"/>
      <c r="AD27" s="245"/>
      <c r="AE27" s="245"/>
      <c r="AF27" s="246"/>
      <c r="AG27" s="1"/>
      <c r="AH27" s="200" t="s">
        <v>59</v>
      </c>
      <c r="AI27" s="201"/>
      <c r="AJ27" s="201"/>
      <c r="AK27" s="201"/>
      <c r="AL27" s="201"/>
      <c r="AM27" s="201"/>
      <c r="AN27" s="201"/>
      <c r="AO27" s="202"/>
      <c r="AP27" s="210">
        <v>45</v>
      </c>
      <c r="AQ27" s="211"/>
      <c r="AR27" s="211"/>
      <c r="AS27" s="212"/>
      <c r="AT27" s="247">
        <f t="shared" si="1"/>
        <v>225</v>
      </c>
      <c r="AU27" s="248"/>
      <c r="AV27" s="248"/>
      <c r="AW27" s="248"/>
      <c r="AX27" s="231">
        <f t="shared" si="0"/>
        <v>8.6538461538461536E-2</v>
      </c>
      <c r="AY27" s="232"/>
      <c r="AZ27" s="233"/>
      <c r="BA27" s="234"/>
    </row>
    <row r="28" spans="1:53" x14ac:dyDescent="0.25">
      <c r="A28" s="1"/>
      <c r="B28" s="200" t="s">
        <v>60</v>
      </c>
      <c r="C28" s="201"/>
      <c r="D28" s="201"/>
      <c r="E28" s="201"/>
      <c r="F28" s="201"/>
      <c r="G28" s="201"/>
      <c r="H28" s="201"/>
      <c r="I28" s="202"/>
      <c r="J28" s="177">
        <v>10</v>
      </c>
      <c r="K28" s="178"/>
      <c r="L28" s="178"/>
      <c r="M28" s="178"/>
      <c r="N28" s="178"/>
      <c r="O28" s="178"/>
      <c r="P28" s="179"/>
      <c r="Q28" s="10"/>
      <c r="R28" s="106" t="s">
        <v>64</v>
      </c>
      <c r="S28" s="107"/>
      <c r="T28" s="107"/>
      <c r="U28" s="107"/>
      <c r="V28" s="107"/>
      <c r="W28" s="107"/>
      <c r="X28" s="107"/>
      <c r="Y28" s="108"/>
      <c r="Z28" s="171">
        <v>300</v>
      </c>
      <c r="AA28" s="172"/>
      <c r="AB28" s="172"/>
      <c r="AC28" s="172"/>
      <c r="AD28" s="172"/>
      <c r="AE28" s="172"/>
      <c r="AF28" s="173"/>
      <c r="AG28" s="1"/>
      <c r="AH28" s="200" t="s">
        <v>61</v>
      </c>
      <c r="AI28" s="201"/>
      <c r="AJ28" s="201"/>
      <c r="AK28" s="201"/>
      <c r="AL28" s="201"/>
      <c r="AM28" s="201"/>
      <c r="AN28" s="201"/>
      <c r="AO28" s="202"/>
      <c r="AP28" s="210">
        <v>0</v>
      </c>
      <c r="AQ28" s="211"/>
      <c r="AR28" s="211"/>
      <c r="AS28" s="212"/>
      <c r="AT28" s="247">
        <f>AP28*$J$44</f>
        <v>0</v>
      </c>
      <c r="AU28" s="248"/>
      <c r="AV28" s="248"/>
      <c r="AW28" s="248"/>
      <c r="AX28" s="231">
        <f t="shared" si="0"/>
        <v>0</v>
      </c>
      <c r="AY28" s="232"/>
      <c r="AZ28" s="233"/>
      <c r="BA28" s="234"/>
    </row>
    <row r="29" spans="1:53" x14ac:dyDescent="0.25">
      <c r="A29" s="1"/>
      <c r="B29" s="200" t="s">
        <v>62</v>
      </c>
      <c r="C29" s="201"/>
      <c r="D29" s="201"/>
      <c r="E29" s="201"/>
      <c r="F29" s="201"/>
      <c r="G29" s="201"/>
      <c r="H29" s="201"/>
      <c r="I29" s="202"/>
      <c r="J29" s="177">
        <v>0</v>
      </c>
      <c r="K29" s="178"/>
      <c r="L29" s="178"/>
      <c r="M29" s="178"/>
      <c r="N29" s="178"/>
      <c r="O29" s="178"/>
      <c r="P29" s="179"/>
      <c r="Q29" s="10"/>
      <c r="R29" s="106" t="s">
        <v>67</v>
      </c>
      <c r="S29" s="107"/>
      <c r="T29" s="107"/>
      <c r="U29" s="107"/>
      <c r="V29" s="107"/>
      <c r="W29" s="107"/>
      <c r="X29" s="107"/>
      <c r="Y29" s="108"/>
      <c r="Z29" s="230">
        <v>0</v>
      </c>
      <c r="AA29" s="172"/>
      <c r="AB29" s="172"/>
      <c r="AC29" s="172"/>
      <c r="AD29" s="172"/>
      <c r="AE29" s="172"/>
      <c r="AF29" s="173"/>
      <c r="AG29" s="1"/>
      <c r="AH29" s="200" t="s">
        <v>63</v>
      </c>
      <c r="AI29" s="201"/>
      <c r="AJ29" s="201"/>
      <c r="AK29" s="201"/>
      <c r="AL29" s="201"/>
      <c r="AM29" s="201"/>
      <c r="AN29" s="201"/>
      <c r="AO29" s="202"/>
      <c r="AP29" s="210">
        <v>0</v>
      </c>
      <c r="AQ29" s="211"/>
      <c r="AR29" s="211"/>
      <c r="AS29" s="212"/>
      <c r="AT29" s="247">
        <f t="shared" si="1"/>
        <v>0</v>
      </c>
      <c r="AU29" s="248"/>
      <c r="AV29" s="248"/>
      <c r="AW29" s="248"/>
      <c r="AX29" s="231">
        <f t="shared" si="0"/>
        <v>0</v>
      </c>
      <c r="AY29" s="232"/>
      <c r="AZ29" s="233"/>
      <c r="BA29" s="234"/>
    </row>
    <row r="30" spans="1:53" x14ac:dyDescent="0.25">
      <c r="A30" s="1"/>
      <c r="B30" s="200" t="s">
        <v>65</v>
      </c>
      <c r="C30" s="201"/>
      <c r="D30" s="201"/>
      <c r="E30" s="201"/>
      <c r="F30" s="201"/>
      <c r="G30" s="201"/>
      <c r="H30" s="201"/>
      <c r="I30" s="202"/>
      <c r="J30" s="177">
        <v>425</v>
      </c>
      <c r="K30" s="178"/>
      <c r="L30" s="178"/>
      <c r="M30" s="178"/>
      <c r="N30" s="178"/>
      <c r="O30" s="178"/>
      <c r="P30" s="179"/>
      <c r="Q30" s="10"/>
      <c r="R30" s="200" t="s">
        <v>162</v>
      </c>
      <c r="S30" s="201"/>
      <c r="T30" s="201"/>
      <c r="U30" s="201"/>
      <c r="V30" s="201"/>
      <c r="W30" s="201"/>
      <c r="X30" s="201"/>
      <c r="Y30" s="202"/>
      <c r="Z30" s="230">
        <v>0</v>
      </c>
      <c r="AA30" s="172"/>
      <c r="AB30" s="172"/>
      <c r="AC30" s="172"/>
      <c r="AD30" s="172"/>
      <c r="AE30" s="172"/>
      <c r="AF30" s="173"/>
      <c r="AG30" s="1"/>
      <c r="AH30" s="200" t="s">
        <v>66</v>
      </c>
      <c r="AI30" s="201"/>
      <c r="AJ30" s="201"/>
      <c r="AK30" s="201"/>
      <c r="AL30" s="201"/>
      <c r="AM30" s="201"/>
      <c r="AN30" s="201"/>
      <c r="AO30" s="202"/>
      <c r="AP30" s="210">
        <v>120</v>
      </c>
      <c r="AQ30" s="211"/>
      <c r="AR30" s="211"/>
      <c r="AS30" s="212"/>
      <c r="AT30" s="247">
        <f t="shared" si="1"/>
        <v>600</v>
      </c>
      <c r="AU30" s="248"/>
      <c r="AV30" s="248"/>
      <c r="AW30" s="248"/>
      <c r="AX30" s="231">
        <f t="shared" si="0"/>
        <v>0.23076923076923078</v>
      </c>
      <c r="AY30" s="232"/>
      <c r="AZ30" s="233"/>
      <c r="BA30" s="234"/>
    </row>
    <row r="31" spans="1:53" x14ac:dyDescent="0.25">
      <c r="A31" s="1"/>
      <c r="B31" s="200" t="s">
        <v>162</v>
      </c>
      <c r="C31" s="201"/>
      <c r="D31" s="201"/>
      <c r="E31" s="201"/>
      <c r="F31" s="201"/>
      <c r="G31" s="201"/>
      <c r="H31" s="201"/>
      <c r="I31" s="202"/>
      <c r="J31" s="177">
        <v>0</v>
      </c>
      <c r="K31" s="178"/>
      <c r="L31" s="178"/>
      <c r="M31" s="178"/>
      <c r="N31" s="178"/>
      <c r="O31" s="178"/>
      <c r="P31" s="179"/>
      <c r="Q31" s="10"/>
      <c r="R31" s="235" t="s">
        <v>70</v>
      </c>
      <c r="S31" s="236"/>
      <c r="T31" s="236"/>
      <c r="U31" s="236"/>
      <c r="V31" s="236"/>
      <c r="W31" s="236"/>
      <c r="X31" s="236"/>
      <c r="Y31" s="237"/>
      <c r="Z31" s="230">
        <v>0</v>
      </c>
      <c r="AA31" s="172"/>
      <c r="AB31" s="172"/>
      <c r="AC31" s="172"/>
      <c r="AD31" s="172"/>
      <c r="AE31" s="172"/>
      <c r="AF31" s="173"/>
      <c r="AG31" s="1"/>
      <c r="AH31" s="200" t="s">
        <v>69</v>
      </c>
      <c r="AI31" s="201"/>
      <c r="AJ31" s="201"/>
      <c r="AK31" s="201"/>
      <c r="AL31" s="201"/>
      <c r="AM31" s="201"/>
      <c r="AN31" s="201"/>
      <c r="AO31" s="202"/>
      <c r="AP31" s="210">
        <v>155</v>
      </c>
      <c r="AQ31" s="211"/>
      <c r="AR31" s="211"/>
      <c r="AS31" s="212"/>
      <c r="AT31" s="247">
        <f t="shared" si="1"/>
        <v>775</v>
      </c>
      <c r="AU31" s="248"/>
      <c r="AV31" s="248"/>
      <c r="AW31" s="248"/>
      <c r="AX31" s="231">
        <f t="shared" si="0"/>
        <v>0.29807692307692307</v>
      </c>
      <c r="AY31" s="232"/>
      <c r="AZ31" s="233"/>
      <c r="BA31" s="234"/>
    </row>
    <row r="32" spans="1:53" x14ac:dyDescent="0.25">
      <c r="A32" s="1"/>
      <c r="B32" s="200" t="s">
        <v>71</v>
      </c>
      <c r="C32" s="201"/>
      <c r="D32" s="201"/>
      <c r="E32" s="201"/>
      <c r="F32" s="201"/>
      <c r="G32" s="201"/>
      <c r="H32" s="201"/>
      <c r="I32" s="202"/>
      <c r="J32" s="177">
        <v>600</v>
      </c>
      <c r="K32" s="178"/>
      <c r="L32" s="178"/>
      <c r="M32" s="178"/>
      <c r="N32" s="178"/>
      <c r="O32" s="178"/>
      <c r="P32" s="179"/>
      <c r="Q32" s="10"/>
      <c r="R32" s="216" t="s">
        <v>70</v>
      </c>
      <c r="S32" s="217"/>
      <c r="T32" s="217"/>
      <c r="U32" s="217"/>
      <c r="V32" s="217"/>
      <c r="W32" s="217"/>
      <c r="X32" s="217"/>
      <c r="Y32" s="218"/>
      <c r="Z32" s="171">
        <v>0</v>
      </c>
      <c r="AA32" s="172"/>
      <c r="AB32" s="172"/>
      <c r="AC32" s="172"/>
      <c r="AD32" s="172"/>
      <c r="AE32" s="172"/>
      <c r="AF32" s="173"/>
      <c r="AG32" s="1"/>
      <c r="AH32" s="200" t="s">
        <v>72</v>
      </c>
      <c r="AI32" s="201"/>
      <c r="AJ32" s="201"/>
      <c r="AK32" s="201"/>
      <c r="AL32" s="201"/>
      <c r="AM32" s="201"/>
      <c r="AN32" s="201"/>
      <c r="AO32" s="202"/>
      <c r="AP32" s="210">
        <v>0</v>
      </c>
      <c r="AQ32" s="211"/>
      <c r="AR32" s="211"/>
      <c r="AS32" s="212"/>
      <c r="AT32" s="247">
        <f t="shared" si="1"/>
        <v>0</v>
      </c>
      <c r="AU32" s="248"/>
      <c r="AV32" s="248"/>
      <c r="AW32" s="248"/>
      <c r="AX32" s="231">
        <f t="shared" si="0"/>
        <v>0</v>
      </c>
      <c r="AY32" s="232"/>
      <c r="AZ32" s="233"/>
      <c r="BA32" s="234"/>
    </row>
    <row r="33" spans="1:89" ht="15.75" thickBot="1" x14ac:dyDescent="0.3">
      <c r="A33" s="1"/>
      <c r="B33" s="174" t="s">
        <v>70</v>
      </c>
      <c r="C33" s="175"/>
      <c r="D33" s="175"/>
      <c r="E33" s="175"/>
      <c r="F33" s="175"/>
      <c r="G33" s="175"/>
      <c r="H33" s="175"/>
      <c r="I33" s="176"/>
      <c r="J33" s="177"/>
      <c r="K33" s="178"/>
      <c r="L33" s="178"/>
      <c r="M33" s="178"/>
      <c r="N33" s="178"/>
      <c r="O33" s="178"/>
      <c r="P33" s="179"/>
      <c r="Q33" s="1"/>
      <c r="R33" s="216" t="s">
        <v>70</v>
      </c>
      <c r="S33" s="217"/>
      <c r="T33" s="217"/>
      <c r="U33" s="217"/>
      <c r="V33" s="217"/>
      <c r="W33" s="217"/>
      <c r="X33" s="217"/>
      <c r="Y33" s="218"/>
      <c r="Z33" s="171">
        <v>0</v>
      </c>
      <c r="AA33" s="172"/>
      <c r="AB33" s="172"/>
      <c r="AC33" s="172"/>
      <c r="AD33" s="172"/>
      <c r="AE33" s="172"/>
      <c r="AF33" s="173"/>
      <c r="AG33" s="1"/>
      <c r="AH33" s="213" t="s">
        <v>70</v>
      </c>
      <c r="AI33" s="214"/>
      <c r="AJ33" s="214"/>
      <c r="AK33" s="214"/>
      <c r="AL33" s="214"/>
      <c r="AM33" s="214"/>
      <c r="AN33" s="214"/>
      <c r="AO33" s="215"/>
      <c r="AP33" s="210">
        <v>0</v>
      </c>
      <c r="AQ33" s="211"/>
      <c r="AR33" s="211"/>
      <c r="AS33" s="212"/>
      <c r="AT33" s="247">
        <f t="shared" si="1"/>
        <v>0</v>
      </c>
      <c r="AU33" s="248"/>
      <c r="AV33" s="248"/>
      <c r="AW33" s="248"/>
      <c r="AX33" s="231">
        <f t="shared" si="0"/>
        <v>0</v>
      </c>
      <c r="AY33" s="232"/>
      <c r="AZ33" s="233"/>
      <c r="BA33" s="234"/>
    </row>
    <row r="34" spans="1:89" x14ac:dyDescent="0.25">
      <c r="A34" s="1"/>
      <c r="B34" s="484" t="s">
        <v>70</v>
      </c>
      <c r="C34" s="485"/>
      <c r="D34" s="485"/>
      <c r="E34" s="485"/>
      <c r="F34" s="485"/>
      <c r="G34" s="485"/>
      <c r="H34" s="485"/>
      <c r="I34" s="486"/>
      <c r="J34" s="487">
        <v>0</v>
      </c>
      <c r="K34" s="488"/>
      <c r="L34" s="488"/>
      <c r="M34" s="488"/>
      <c r="N34" s="488"/>
      <c r="O34" s="488"/>
      <c r="P34" s="489"/>
      <c r="Q34" s="1"/>
      <c r="R34" s="216" t="s">
        <v>70</v>
      </c>
      <c r="S34" s="217"/>
      <c r="T34" s="217"/>
      <c r="U34" s="217"/>
      <c r="V34" s="217"/>
      <c r="W34" s="217"/>
      <c r="X34" s="217"/>
      <c r="Y34" s="218"/>
      <c r="Z34" s="419">
        <v>0</v>
      </c>
      <c r="AA34" s="420"/>
      <c r="AB34" s="420"/>
      <c r="AC34" s="420"/>
      <c r="AD34" s="420"/>
      <c r="AE34" s="420"/>
      <c r="AF34" s="421"/>
      <c r="AG34" s="1"/>
      <c r="AH34" s="213" t="s">
        <v>70</v>
      </c>
      <c r="AI34" s="214"/>
      <c r="AJ34" s="214"/>
      <c r="AK34" s="214"/>
      <c r="AL34" s="214"/>
      <c r="AM34" s="214"/>
      <c r="AN34" s="214"/>
      <c r="AO34" s="215"/>
      <c r="AP34" s="476">
        <v>0</v>
      </c>
      <c r="AQ34" s="477"/>
      <c r="AR34" s="477"/>
      <c r="AS34" s="478"/>
      <c r="AT34" s="270">
        <f t="shared" si="1"/>
        <v>0</v>
      </c>
      <c r="AU34" s="271"/>
      <c r="AV34" s="271"/>
      <c r="AW34" s="271"/>
      <c r="AX34" s="257">
        <f t="shared" si="0"/>
        <v>0</v>
      </c>
      <c r="AY34" s="258"/>
      <c r="AZ34" s="259"/>
      <c r="BA34" s="260"/>
    </row>
    <row r="35" spans="1:89" ht="16.5" thickBot="1" x14ac:dyDescent="0.3">
      <c r="A35" s="1"/>
      <c r="B35" s="449" t="s">
        <v>73</v>
      </c>
      <c r="C35" s="450"/>
      <c r="D35" s="450"/>
      <c r="E35" s="450"/>
      <c r="F35" s="450"/>
      <c r="G35" s="450"/>
      <c r="H35" s="450"/>
      <c r="I35" s="451"/>
      <c r="J35" s="452">
        <f>SUM(J25:P34)</f>
        <v>2345</v>
      </c>
      <c r="K35" s="428"/>
      <c r="L35" s="428"/>
      <c r="M35" s="428"/>
      <c r="N35" s="428"/>
      <c r="O35" s="428"/>
      <c r="P35" s="429"/>
      <c r="Q35" s="1"/>
      <c r="R35" s="438" t="s">
        <v>74</v>
      </c>
      <c r="S35" s="439"/>
      <c r="T35" s="439"/>
      <c r="U35" s="439"/>
      <c r="V35" s="439"/>
      <c r="W35" s="439"/>
      <c r="X35" s="439"/>
      <c r="Y35" s="440"/>
      <c r="Z35" s="427">
        <f>SUM(Z25:AF34)-(Z26*2)</f>
        <v>19360</v>
      </c>
      <c r="AA35" s="428"/>
      <c r="AB35" s="428"/>
      <c r="AC35" s="428"/>
      <c r="AD35" s="428"/>
      <c r="AE35" s="428"/>
      <c r="AF35" s="429"/>
      <c r="AG35" s="1"/>
      <c r="AH35" s="438" t="s">
        <v>23</v>
      </c>
      <c r="AI35" s="439"/>
      <c r="AJ35" s="439"/>
      <c r="AK35" s="439"/>
      <c r="AL35" s="439"/>
      <c r="AM35" s="439"/>
      <c r="AN35" s="439"/>
      <c r="AO35" s="440"/>
      <c r="AP35" s="426">
        <f>SUM(AP25:AS34)</f>
        <v>520</v>
      </c>
      <c r="AQ35" s="262"/>
      <c r="AR35" s="262"/>
      <c r="AS35" s="479"/>
      <c r="AT35" s="426">
        <f>SUM(AT25:AW34)</f>
        <v>2600</v>
      </c>
      <c r="AU35" s="262"/>
      <c r="AV35" s="262"/>
      <c r="AW35" s="262"/>
      <c r="AX35" s="261">
        <f>SUM(AX25:BA34)</f>
        <v>1</v>
      </c>
      <c r="AY35" s="262"/>
      <c r="AZ35" s="263"/>
      <c r="BA35" s="264"/>
    </row>
    <row r="36" spans="1:8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89"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89" x14ac:dyDescent="0.25">
      <c r="A38" s="1"/>
      <c r="B38" s="119" t="s">
        <v>16</v>
      </c>
      <c r="C38" s="79"/>
      <c r="D38" s="441" t="s">
        <v>98</v>
      </c>
      <c r="E38" s="291"/>
      <c r="F38" s="291"/>
      <c r="G38" s="291"/>
      <c r="H38" s="291"/>
      <c r="I38" s="291"/>
      <c r="J38" s="291"/>
      <c r="K38" s="291"/>
      <c r="L38" s="291"/>
      <c r="M38" s="291"/>
      <c r="N38" s="291"/>
      <c r="O38" s="291"/>
      <c r="P38" s="292"/>
      <c r="Q38" s="1"/>
      <c r="R38" s="119" t="s">
        <v>107</v>
      </c>
      <c r="S38" s="79"/>
      <c r="T38" s="182" t="s">
        <v>100</v>
      </c>
      <c r="U38" s="291"/>
      <c r="V38" s="291"/>
      <c r="W38" s="291"/>
      <c r="X38" s="291"/>
      <c r="Y38" s="291"/>
      <c r="Z38" s="291"/>
      <c r="AA38" s="291"/>
      <c r="AB38" s="291"/>
      <c r="AC38" s="291"/>
      <c r="AD38" s="291"/>
      <c r="AE38" s="291"/>
      <c r="AF38" s="291"/>
      <c r="AG38" s="183"/>
      <c r="AH38" s="183"/>
      <c r="AI38" s="183"/>
      <c r="AJ38" s="183"/>
      <c r="AK38" s="183"/>
      <c r="AL38" s="183"/>
      <c r="AM38" s="183"/>
      <c r="AN38" s="183"/>
      <c r="AO38" s="183"/>
      <c r="AP38" s="183"/>
      <c r="AQ38" s="183"/>
      <c r="AR38" s="183"/>
      <c r="AS38" s="183"/>
      <c r="AT38" s="183"/>
      <c r="AU38" s="183"/>
      <c r="AV38" s="183"/>
      <c r="AW38" s="183"/>
      <c r="AX38" s="183"/>
      <c r="AY38" s="183"/>
      <c r="AZ38" s="183"/>
      <c r="BA38" s="184"/>
    </row>
    <row r="39" spans="1:89" ht="15.75" thickBot="1" x14ac:dyDescent="0.3">
      <c r="A39" s="1"/>
      <c r="B39" s="120"/>
      <c r="C39" s="82"/>
      <c r="D39" s="442"/>
      <c r="E39" s="294"/>
      <c r="F39" s="294"/>
      <c r="G39" s="294"/>
      <c r="H39" s="294"/>
      <c r="I39" s="294"/>
      <c r="J39" s="294"/>
      <c r="K39" s="294"/>
      <c r="L39" s="294"/>
      <c r="M39" s="294"/>
      <c r="N39" s="294"/>
      <c r="O39" s="294"/>
      <c r="P39" s="295"/>
      <c r="Q39" s="1"/>
      <c r="R39" s="422"/>
      <c r="S39" s="423"/>
      <c r="T39" s="424"/>
      <c r="U39" s="425"/>
      <c r="V39" s="425"/>
      <c r="W39" s="425"/>
      <c r="X39" s="425"/>
      <c r="Y39" s="425"/>
      <c r="Z39" s="425"/>
      <c r="AA39" s="425"/>
      <c r="AB39" s="425"/>
      <c r="AC39" s="425"/>
      <c r="AD39" s="425"/>
      <c r="AE39" s="425"/>
      <c r="AF39" s="425"/>
      <c r="AG39" s="67"/>
      <c r="AH39" s="67"/>
      <c r="AI39" s="67"/>
      <c r="AJ39" s="186"/>
      <c r="AK39" s="186"/>
      <c r="AL39" s="186"/>
      <c r="AM39" s="186"/>
      <c r="AN39" s="186"/>
      <c r="AO39" s="186"/>
      <c r="AP39" s="186"/>
      <c r="AQ39" s="186"/>
      <c r="AR39" s="186"/>
      <c r="AS39" s="186"/>
      <c r="AT39" s="186"/>
      <c r="AU39" s="186"/>
      <c r="AV39" s="186"/>
      <c r="AW39" s="186"/>
      <c r="AX39" s="186"/>
      <c r="AY39" s="186"/>
      <c r="AZ39" s="186"/>
      <c r="BA39" s="187"/>
    </row>
    <row r="40" spans="1:89" x14ac:dyDescent="0.25">
      <c r="A40" s="1"/>
      <c r="B40" s="443" t="s">
        <v>94</v>
      </c>
      <c r="C40" s="444"/>
      <c r="D40" s="444"/>
      <c r="E40" s="444"/>
      <c r="F40" s="444"/>
      <c r="G40" s="444"/>
      <c r="H40" s="444"/>
      <c r="I40" s="445"/>
      <c r="J40" s="446">
        <v>2</v>
      </c>
      <c r="K40" s="447"/>
      <c r="L40" s="447"/>
      <c r="M40" s="447"/>
      <c r="N40" s="447"/>
      <c r="O40" s="447"/>
      <c r="P40" s="448"/>
      <c r="Q40" s="1"/>
      <c r="R40" s="482" t="s">
        <v>103</v>
      </c>
      <c r="S40" s="433"/>
      <c r="T40" s="433"/>
      <c r="U40" s="433"/>
      <c r="V40" s="433"/>
      <c r="W40" s="433"/>
      <c r="X40" s="432">
        <v>30000</v>
      </c>
      <c r="Y40" s="433"/>
      <c r="Z40" s="433"/>
      <c r="AA40" s="433"/>
      <c r="AB40" s="433"/>
      <c r="AC40" s="434"/>
      <c r="AD40" s="459"/>
      <c r="AE40" s="460"/>
      <c r="AF40" s="460"/>
      <c r="AG40" s="460"/>
      <c r="AH40" s="460"/>
      <c r="AI40" s="460"/>
      <c r="AJ40" s="464"/>
      <c r="AK40" s="465"/>
      <c r="AL40" s="465"/>
      <c r="AM40" s="465"/>
      <c r="AN40" s="465"/>
      <c r="AO40" s="465"/>
      <c r="AP40" s="467"/>
      <c r="AQ40" s="465"/>
      <c r="AR40" s="465"/>
      <c r="AS40" s="465"/>
      <c r="AT40" s="465"/>
      <c r="AU40" s="465"/>
      <c r="AV40" s="464"/>
      <c r="AW40" s="465"/>
      <c r="AX40" s="465"/>
      <c r="AY40" s="465"/>
      <c r="AZ40" s="465"/>
      <c r="BA40" s="468"/>
      <c r="BB40" s="249"/>
      <c r="BC40" s="250"/>
      <c r="BD40" s="250"/>
      <c r="BE40" s="250"/>
      <c r="BF40" s="250"/>
      <c r="BG40" s="250"/>
      <c r="BH40" s="250"/>
      <c r="BI40" s="250"/>
      <c r="BJ40" s="266"/>
      <c r="BK40" s="267"/>
      <c r="BL40" s="267"/>
      <c r="BM40" s="267"/>
      <c r="BN40" s="267"/>
      <c r="BO40" s="267"/>
      <c r="BP40" s="267"/>
      <c r="BQ40" s="265"/>
      <c r="BR40" s="250"/>
      <c r="BS40" s="250"/>
      <c r="BT40" s="250"/>
      <c r="BU40" s="250"/>
      <c r="BV40" s="250"/>
      <c r="BW40" s="250"/>
      <c r="BX40" s="250"/>
      <c r="BY40" s="255"/>
      <c r="BZ40" s="256"/>
      <c r="CA40" s="256"/>
      <c r="CB40" s="256"/>
      <c r="CC40" s="256"/>
      <c r="CD40" s="256"/>
      <c r="CE40" s="256"/>
      <c r="CF40" s="23"/>
      <c r="CG40" s="23"/>
      <c r="CH40" s="23"/>
      <c r="CI40" s="23"/>
      <c r="CJ40" s="23"/>
      <c r="CK40" s="24"/>
    </row>
    <row r="41" spans="1:89" ht="15.75" thickBot="1" x14ac:dyDescent="0.3">
      <c r="A41" s="1"/>
      <c r="B41" s="312"/>
      <c r="C41" s="313"/>
      <c r="D41" s="313"/>
      <c r="E41" s="313"/>
      <c r="F41" s="313"/>
      <c r="G41" s="313"/>
      <c r="H41" s="313"/>
      <c r="I41" s="314"/>
      <c r="J41" s="318"/>
      <c r="K41" s="319"/>
      <c r="L41" s="319"/>
      <c r="M41" s="319"/>
      <c r="N41" s="319"/>
      <c r="O41" s="319"/>
      <c r="P41" s="320"/>
      <c r="Q41" s="1"/>
      <c r="R41" s="435"/>
      <c r="S41" s="436"/>
      <c r="T41" s="436"/>
      <c r="U41" s="436"/>
      <c r="V41" s="436"/>
      <c r="W41" s="436"/>
      <c r="X41" s="435"/>
      <c r="Y41" s="436"/>
      <c r="Z41" s="436"/>
      <c r="AA41" s="436"/>
      <c r="AB41" s="436"/>
      <c r="AC41" s="437"/>
      <c r="AD41" s="461"/>
      <c r="AE41" s="462"/>
      <c r="AF41" s="462"/>
      <c r="AG41" s="463"/>
      <c r="AH41" s="462"/>
      <c r="AI41" s="462"/>
      <c r="AJ41" s="466"/>
      <c r="AK41" s="466"/>
      <c r="AL41" s="466"/>
      <c r="AM41" s="466"/>
      <c r="AN41" s="466"/>
      <c r="AO41" s="466"/>
      <c r="AP41" s="466"/>
      <c r="AQ41" s="466"/>
      <c r="AR41" s="466"/>
      <c r="AS41" s="466"/>
      <c r="AT41" s="466"/>
      <c r="AU41" s="466"/>
      <c r="AV41" s="466"/>
      <c r="AW41" s="466"/>
      <c r="AX41" s="466"/>
      <c r="AY41" s="466"/>
      <c r="AZ41" s="466"/>
      <c r="BA41" s="469"/>
      <c r="BB41" s="251"/>
      <c r="BC41" s="250"/>
      <c r="BD41" s="250"/>
      <c r="BE41" s="250"/>
      <c r="BF41" s="250"/>
      <c r="BG41" s="250"/>
      <c r="BH41" s="250"/>
      <c r="BI41" s="250"/>
      <c r="BJ41" s="267"/>
      <c r="BK41" s="267"/>
      <c r="BL41" s="267"/>
      <c r="BM41" s="267"/>
      <c r="BN41" s="267"/>
      <c r="BO41" s="267"/>
      <c r="BP41" s="267"/>
      <c r="BQ41" s="250"/>
      <c r="BR41" s="250"/>
      <c r="BS41" s="250"/>
      <c r="BT41" s="250"/>
      <c r="BU41" s="250"/>
      <c r="BV41" s="250"/>
      <c r="BW41" s="250"/>
      <c r="BX41" s="250"/>
      <c r="BY41" s="256"/>
      <c r="BZ41" s="256"/>
      <c r="CA41" s="256"/>
      <c r="CB41" s="256"/>
      <c r="CC41" s="256"/>
      <c r="CD41" s="256"/>
      <c r="CE41" s="256"/>
      <c r="CF41" s="25"/>
      <c r="CG41" s="25"/>
      <c r="CH41" s="25"/>
      <c r="CI41" s="25"/>
      <c r="CJ41" s="25"/>
      <c r="CK41" s="26"/>
    </row>
    <row r="42" spans="1:89" ht="14.45" customHeight="1" x14ac:dyDescent="0.25">
      <c r="A42" s="1"/>
      <c r="B42" s="309" t="s">
        <v>95</v>
      </c>
      <c r="C42" s="310"/>
      <c r="D42" s="310"/>
      <c r="E42" s="310"/>
      <c r="F42" s="310"/>
      <c r="G42" s="310"/>
      <c r="H42" s="310"/>
      <c r="I42" s="311"/>
      <c r="J42" s="315">
        <v>3</v>
      </c>
      <c r="K42" s="316"/>
      <c r="L42" s="316"/>
      <c r="M42" s="316"/>
      <c r="N42" s="316"/>
      <c r="O42" s="316"/>
      <c r="P42" s="317"/>
      <c r="Q42" s="1"/>
      <c r="R42" s="430" t="s">
        <v>156</v>
      </c>
      <c r="S42" s="296"/>
      <c r="T42" s="296"/>
      <c r="U42" s="296"/>
      <c r="V42" s="296"/>
      <c r="W42" s="297"/>
      <c r="X42" s="300">
        <v>440000</v>
      </c>
      <c r="Y42" s="67"/>
      <c r="Z42" s="67"/>
      <c r="AA42" s="67"/>
      <c r="AB42" s="67"/>
      <c r="AC42" s="301"/>
      <c r="AD42" s="331" t="s">
        <v>105</v>
      </c>
      <c r="AE42" s="331"/>
      <c r="AF42" s="331"/>
      <c r="AG42" s="331"/>
      <c r="AH42" s="331"/>
      <c r="AI42" s="332"/>
      <c r="AJ42" s="493">
        <v>0.155</v>
      </c>
      <c r="AK42" s="494"/>
      <c r="AL42" s="494"/>
      <c r="AM42" s="494"/>
      <c r="AN42" s="494"/>
      <c r="AO42" s="495"/>
      <c r="AP42" s="265" t="s">
        <v>101</v>
      </c>
      <c r="AQ42" s="521"/>
      <c r="AR42" s="521"/>
      <c r="AS42" s="521"/>
      <c r="AT42" s="521"/>
      <c r="AU42" s="522"/>
      <c r="AV42" s="470">
        <f>IFERROR((AS43*X46),0)</f>
        <v>4800</v>
      </c>
      <c r="AW42" s="471"/>
      <c r="AX42" s="471"/>
      <c r="AY42" s="471"/>
      <c r="AZ42" s="471"/>
      <c r="BA42" s="472"/>
      <c r="BB42" s="335"/>
      <c r="BC42" s="336"/>
      <c r="BD42" s="336"/>
      <c r="BE42" s="336"/>
      <c r="BF42" s="336"/>
      <c r="BG42" s="336"/>
      <c r="BH42" s="336"/>
      <c r="BI42" s="336"/>
      <c r="BJ42" s="268"/>
      <c r="BK42" s="269"/>
      <c r="BL42" s="269"/>
      <c r="BM42" s="269"/>
      <c r="BN42" s="269"/>
      <c r="BO42" s="269"/>
      <c r="BP42" s="269"/>
      <c r="BQ42" s="265"/>
      <c r="BR42" s="265"/>
      <c r="BS42" s="265"/>
      <c r="BT42" s="265"/>
      <c r="BU42" s="265"/>
      <c r="BV42" s="265"/>
      <c r="BW42" s="265"/>
      <c r="BX42" s="265"/>
      <c r="BY42" s="266"/>
      <c r="BZ42" s="267"/>
      <c r="CA42" s="267"/>
      <c r="CB42" s="267"/>
      <c r="CC42" s="267"/>
      <c r="CD42" s="267"/>
      <c r="CE42" s="267"/>
      <c r="CF42" s="286" t="s">
        <v>106</v>
      </c>
      <c r="CG42" s="286"/>
      <c r="CH42" s="286"/>
      <c r="CI42" s="286"/>
      <c r="CJ42" s="286"/>
      <c r="CK42" s="287"/>
    </row>
    <row r="43" spans="1:89" ht="14.45" customHeight="1" x14ac:dyDescent="0.25">
      <c r="A43" s="1"/>
      <c r="B43" s="312"/>
      <c r="C43" s="313"/>
      <c r="D43" s="313"/>
      <c r="E43" s="313"/>
      <c r="F43" s="313"/>
      <c r="G43" s="313"/>
      <c r="H43" s="313"/>
      <c r="I43" s="314"/>
      <c r="J43" s="318"/>
      <c r="K43" s="319"/>
      <c r="L43" s="319"/>
      <c r="M43" s="319"/>
      <c r="N43" s="319"/>
      <c r="O43" s="319"/>
      <c r="P43" s="320"/>
      <c r="Q43" s="1"/>
      <c r="R43" s="483"/>
      <c r="S43" s="333"/>
      <c r="T43" s="333"/>
      <c r="U43" s="333"/>
      <c r="V43" s="333"/>
      <c r="W43" s="334"/>
      <c r="X43" s="302"/>
      <c r="Y43" s="303"/>
      <c r="Z43" s="303"/>
      <c r="AA43" s="303"/>
      <c r="AB43" s="303"/>
      <c r="AC43" s="304"/>
      <c r="AD43" s="333"/>
      <c r="AE43" s="333"/>
      <c r="AF43" s="333"/>
      <c r="AG43" s="333"/>
      <c r="AH43" s="333"/>
      <c r="AI43" s="334"/>
      <c r="AJ43" s="496"/>
      <c r="AK43" s="497"/>
      <c r="AL43" s="497"/>
      <c r="AM43" s="497"/>
      <c r="AN43" s="497"/>
      <c r="AO43" s="498"/>
      <c r="AP43" s="523" t="s">
        <v>104</v>
      </c>
      <c r="AQ43" s="523"/>
      <c r="AR43" s="523"/>
      <c r="AS43" s="524">
        <v>1.4999999999999999E-2</v>
      </c>
      <c r="AT43" s="525"/>
      <c r="AU43" s="526"/>
      <c r="AV43" s="473"/>
      <c r="AW43" s="474"/>
      <c r="AX43" s="474"/>
      <c r="AY43" s="474"/>
      <c r="AZ43" s="474"/>
      <c r="BA43" s="475"/>
      <c r="BB43" s="337"/>
      <c r="BC43" s="338"/>
      <c r="BD43" s="338"/>
      <c r="BE43" s="338"/>
      <c r="BF43" s="338"/>
      <c r="BG43" s="338"/>
      <c r="BH43" s="338"/>
      <c r="BI43" s="338"/>
      <c r="BJ43" s="269"/>
      <c r="BK43" s="269"/>
      <c r="BL43" s="269"/>
      <c r="BM43" s="269"/>
      <c r="BN43" s="269"/>
      <c r="BO43" s="269"/>
      <c r="BP43" s="269"/>
      <c r="BQ43" s="250"/>
      <c r="BR43" s="250"/>
      <c r="BS43" s="250"/>
      <c r="BT43" s="250"/>
      <c r="BU43" s="250"/>
      <c r="BV43" s="250"/>
      <c r="BW43" s="250"/>
      <c r="BX43" s="250"/>
      <c r="BY43" s="267"/>
      <c r="BZ43" s="267"/>
      <c r="CA43" s="267"/>
      <c r="CB43" s="267"/>
      <c r="CC43" s="267"/>
      <c r="CD43" s="267"/>
      <c r="CE43" s="267"/>
      <c r="CF43" s="288">
        <f>BY42/31</f>
        <v>0</v>
      </c>
      <c r="CG43" s="289"/>
      <c r="CH43" s="289"/>
      <c r="CI43" s="289"/>
      <c r="CJ43" s="289"/>
      <c r="CK43" s="290"/>
    </row>
    <row r="44" spans="1:89" ht="15" customHeight="1" x14ac:dyDescent="0.25">
      <c r="A44" s="1"/>
      <c r="B44" s="321" t="s">
        <v>96</v>
      </c>
      <c r="C44" s="322"/>
      <c r="D44" s="322"/>
      <c r="E44" s="322"/>
      <c r="F44" s="322"/>
      <c r="G44" s="322"/>
      <c r="H44" s="322"/>
      <c r="I44" s="322"/>
      <c r="J44" s="325">
        <f>SUM(J40:P43)</f>
        <v>5</v>
      </c>
      <c r="K44" s="326"/>
      <c r="L44" s="326"/>
      <c r="M44" s="326"/>
      <c r="N44" s="326"/>
      <c r="O44" s="326"/>
      <c r="P44" s="327"/>
      <c r="Q44" s="1"/>
      <c r="R44" s="430" t="s">
        <v>148</v>
      </c>
      <c r="S44" s="296"/>
      <c r="T44" s="296"/>
      <c r="U44" s="296"/>
      <c r="V44" s="296"/>
      <c r="W44" s="297"/>
      <c r="X44" s="305">
        <v>10000</v>
      </c>
      <c r="Y44" s="306"/>
      <c r="Z44" s="306"/>
      <c r="AA44" s="306"/>
      <c r="AB44" s="306"/>
      <c r="AC44" s="307"/>
      <c r="AD44" s="296" t="s">
        <v>153</v>
      </c>
      <c r="AE44" s="296"/>
      <c r="AF44" s="296"/>
      <c r="AG44" s="296"/>
      <c r="AH44" s="296"/>
      <c r="AI44" s="297"/>
      <c r="AJ44" s="499">
        <f>IFERROR((AJ42*(X46+AV42)/365*31),0)</f>
        <v>4275.7917808219181</v>
      </c>
      <c r="AK44" s="500"/>
      <c r="AL44" s="500"/>
      <c r="AM44" s="500"/>
      <c r="AN44" s="500"/>
      <c r="AO44" s="501"/>
      <c r="AP44" s="430" t="s">
        <v>155</v>
      </c>
      <c r="AQ44" s="296"/>
      <c r="AR44" s="296"/>
      <c r="AS44" s="296"/>
      <c r="AT44" s="296"/>
      <c r="AU44" s="297"/>
      <c r="AV44" s="499">
        <f>IFERROR((((365/12)*J44)*AJ46),0)</f>
        <v>20976.666666666672</v>
      </c>
      <c r="AW44" s="500"/>
      <c r="AX44" s="500"/>
      <c r="AY44" s="500"/>
      <c r="AZ44" s="500"/>
      <c r="BA44" s="501"/>
      <c r="BB44" s="249"/>
      <c r="BC44" s="265"/>
      <c r="BD44" s="265"/>
      <c r="BE44" s="265"/>
      <c r="BF44" s="265"/>
      <c r="BG44" s="265"/>
      <c r="BH44" s="265"/>
      <c r="BI44" s="265"/>
      <c r="BJ44" s="266"/>
      <c r="BK44" s="267"/>
      <c r="BL44" s="267"/>
      <c r="BM44" s="267"/>
      <c r="BN44" s="267"/>
      <c r="BO44" s="267"/>
      <c r="BP44" s="267"/>
      <c r="BQ44" s="265"/>
      <c r="BR44" s="265"/>
      <c r="BS44" s="265"/>
      <c r="BT44" s="265"/>
      <c r="BU44" s="265"/>
      <c r="BV44" s="265"/>
      <c r="BW44" s="265"/>
      <c r="BX44" s="265"/>
      <c r="BY44" s="266"/>
      <c r="BZ44" s="267"/>
      <c r="CA44" s="267"/>
      <c r="CB44" s="267"/>
      <c r="CC44" s="267"/>
      <c r="CD44" s="267"/>
      <c r="CE44" s="267"/>
      <c r="CF44" s="27"/>
      <c r="CG44" s="27"/>
      <c r="CH44" s="27"/>
      <c r="CI44" s="27"/>
      <c r="CJ44" s="27"/>
      <c r="CK44" s="28"/>
    </row>
    <row r="45" spans="1:89" ht="15.75" thickBot="1" x14ac:dyDescent="0.3">
      <c r="A45" s="1"/>
      <c r="B45" s="323"/>
      <c r="C45" s="324"/>
      <c r="D45" s="324"/>
      <c r="E45" s="324"/>
      <c r="F45" s="324"/>
      <c r="G45" s="324"/>
      <c r="H45" s="324"/>
      <c r="I45" s="324"/>
      <c r="J45" s="328"/>
      <c r="K45" s="329"/>
      <c r="L45" s="329"/>
      <c r="M45" s="329"/>
      <c r="N45" s="329"/>
      <c r="O45" s="329"/>
      <c r="P45" s="330"/>
      <c r="Q45" s="1"/>
      <c r="R45" s="483"/>
      <c r="S45" s="333"/>
      <c r="T45" s="333"/>
      <c r="U45" s="333"/>
      <c r="V45" s="333"/>
      <c r="W45" s="334"/>
      <c r="X45" s="302"/>
      <c r="Y45" s="303"/>
      <c r="Z45" s="303"/>
      <c r="AA45" s="303"/>
      <c r="AB45" s="303"/>
      <c r="AC45" s="304"/>
      <c r="AD45" s="333"/>
      <c r="AE45" s="333"/>
      <c r="AF45" s="333"/>
      <c r="AG45" s="333"/>
      <c r="AH45" s="333"/>
      <c r="AI45" s="334"/>
      <c r="AJ45" s="473"/>
      <c r="AK45" s="474"/>
      <c r="AL45" s="474"/>
      <c r="AM45" s="474"/>
      <c r="AN45" s="474"/>
      <c r="AO45" s="475"/>
      <c r="AP45" s="431"/>
      <c r="AQ45" s="298"/>
      <c r="AR45" s="298"/>
      <c r="AS45" s="298"/>
      <c r="AT45" s="298"/>
      <c r="AU45" s="299"/>
      <c r="AV45" s="502"/>
      <c r="AW45" s="503"/>
      <c r="AX45" s="503"/>
      <c r="AY45" s="503"/>
      <c r="AZ45" s="503"/>
      <c r="BA45" s="504"/>
      <c r="BB45" s="251"/>
      <c r="BC45" s="250"/>
      <c r="BD45" s="250"/>
      <c r="BE45" s="250"/>
      <c r="BF45" s="250"/>
      <c r="BG45" s="250"/>
      <c r="BH45" s="250"/>
      <c r="BI45" s="250"/>
      <c r="BJ45" s="267"/>
      <c r="BK45" s="267"/>
      <c r="BL45" s="267"/>
      <c r="BM45" s="267"/>
      <c r="BN45" s="267"/>
      <c r="BO45" s="267"/>
      <c r="BP45" s="267"/>
      <c r="BQ45" s="250"/>
      <c r="BR45" s="250"/>
      <c r="BS45" s="250"/>
      <c r="BT45" s="250"/>
      <c r="BU45" s="250"/>
      <c r="BV45" s="250"/>
      <c r="BW45" s="250"/>
      <c r="BX45" s="250"/>
      <c r="BY45" s="267"/>
      <c r="BZ45" s="267"/>
      <c r="CA45" s="267"/>
      <c r="CB45" s="267"/>
      <c r="CC45" s="267"/>
      <c r="CD45" s="267"/>
      <c r="CE45" s="267"/>
      <c r="CF45" s="29"/>
      <c r="CG45" s="29"/>
      <c r="CH45" s="29"/>
      <c r="CI45" s="29"/>
      <c r="CJ45" s="29"/>
      <c r="CK45" s="30"/>
    </row>
    <row r="46" spans="1:89" ht="14.45" customHeight="1" x14ac:dyDescent="0.25">
      <c r="A46" s="1"/>
      <c r="B46" s="272" t="s">
        <v>97</v>
      </c>
      <c r="C46" s="273"/>
      <c r="D46" s="273"/>
      <c r="E46" s="273"/>
      <c r="F46" s="273"/>
      <c r="G46" s="273"/>
      <c r="H46" s="273"/>
      <c r="I46" s="273"/>
      <c r="J46" s="276">
        <v>30000</v>
      </c>
      <c r="K46" s="277"/>
      <c r="L46" s="277"/>
      <c r="M46" s="277"/>
      <c r="N46" s="277"/>
      <c r="O46" s="277"/>
      <c r="P46" s="278"/>
      <c r="Q46" s="1"/>
      <c r="R46" s="430" t="s">
        <v>152</v>
      </c>
      <c r="S46" s="296"/>
      <c r="T46" s="296"/>
      <c r="U46" s="296"/>
      <c r="V46" s="296"/>
      <c r="W46" s="297"/>
      <c r="X46" s="305">
        <v>320000</v>
      </c>
      <c r="Y46" s="306"/>
      <c r="Z46" s="306"/>
      <c r="AA46" s="306"/>
      <c r="AB46" s="306"/>
      <c r="AC46" s="307"/>
      <c r="AD46" s="296" t="s">
        <v>154</v>
      </c>
      <c r="AE46" s="296"/>
      <c r="AF46" s="296"/>
      <c r="AG46" s="296"/>
      <c r="AH46" s="296"/>
      <c r="AI46" s="297"/>
      <c r="AJ46" s="499">
        <f>IFERROR((AJ42*(X46+AV42)/365),0)</f>
        <v>137.92876712328768</v>
      </c>
      <c r="AK46" s="500"/>
      <c r="AL46" s="500"/>
      <c r="AM46" s="500"/>
      <c r="AN46" s="500"/>
      <c r="AO46" s="501"/>
      <c r="AP46" s="509" t="s">
        <v>24</v>
      </c>
      <c r="AQ46" s="510"/>
      <c r="AR46" s="510"/>
      <c r="AS46" s="510"/>
      <c r="AT46" s="510"/>
      <c r="AU46" s="511"/>
      <c r="AV46" s="515">
        <f>AV44+AV42</f>
        <v>25776.666666666672</v>
      </c>
      <c r="AW46" s="516"/>
      <c r="AX46" s="516"/>
      <c r="AY46" s="516"/>
      <c r="AZ46" s="516"/>
      <c r="BA46" s="517"/>
      <c r="BB46" s="249"/>
      <c r="BC46" s="265"/>
      <c r="BD46" s="265"/>
      <c r="BE46" s="265"/>
      <c r="BF46" s="265"/>
      <c r="BG46" s="265"/>
      <c r="BH46" s="265"/>
      <c r="BI46" s="265"/>
      <c r="BJ46" s="266"/>
      <c r="BK46" s="267"/>
      <c r="BL46" s="267"/>
      <c r="BM46" s="267"/>
      <c r="BN46" s="267"/>
      <c r="BO46" s="267"/>
      <c r="BP46" s="267"/>
      <c r="BQ46" s="265"/>
      <c r="BR46" s="265"/>
      <c r="BS46" s="265"/>
      <c r="BT46" s="265"/>
      <c r="BU46" s="265"/>
      <c r="BV46" s="265"/>
      <c r="BW46" s="265"/>
      <c r="BX46" s="265"/>
      <c r="BY46" s="266"/>
      <c r="BZ46" s="267"/>
      <c r="CA46" s="267"/>
      <c r="CB46" s="267"/>
      <c r="CC46" s="267"/>
      <c r="CD46" s="267"/>
      <c r="CE46" s="267"/>
      <c r="CF46" s="29"/>
      <c r="CG46" s="29"/>
      <c r="CH46" s="29"/>
      <c r="CI46" s="29"/>
      <c r="CJ46" s="29"/>
      <c r="CK46" s="30"/>
    </row>
    <row r="47" spans="1:89" ht="15.75" customHeight="1" thickBot="1" x14ac:dyDescent="0.3">
      <c r="A47" s="1"/>
      <c r="B47" s="274"/>
      <c r="C47" s="275"/>
      <c r="D47" s="275"/>
      <c r="E47" s="275"/>
      <c r="F47" s="275"/>
      <c r="G47" s="275"/>
      <c r="H47" s="275"/>
      <c r="I47" s="275"/>
      <c r="J47" s="279"/>
      <c r="K47" s="280"/>
      <c r="L47" s="280"/>
      <c r="M47" s="280"/>
      <c r="N47" s="280"/>
      <c r="O47" s="280"/>
      <c r="P47" s="281"/>
      <c r="Q47" s="1"/>
      <c r="R47" s="431"/>
      <c r="S47" s="298"/>
      <c r="T47" s="298"/>
      <c r="U47" s="298"/>
      <c r="V47" s="298"/>
      <c r="W47" s="299"/>
      <c r="X47" s="308"/>
      <c r="Y47" s="186"/>
      <c r="Z47" s="186"/>
      <c r="AA47" s="186"/>
      <c r="AB47" s="186"/>
      <c r="AC47" s="187"/>
      <c r="AD47" s="298"/>
      <c r="AE47" s="298"/>
      <c r="AF47" s="298"/>
      <c r="AG47" s="298"/>
      <c r="AH47" s="298"/>
      <c r="AI47" s="299"/>
      <c r="AJ47" s="502"/>
      <c r="AK47" s="503"/>
      <c r="AL47" s="503"/>
      <c r="AM47" s="503"/>
      <c r="AN47" s="503"/>
      <c r="AO47" s="504"/>
      <c r="AP47" s="512"/>
      <c r="AQ47" s="513"/>
      <c r="AR47" s="513"/>
      <c r="AS47" s="513"/>
      <c r="AT47" s="513"/>
      <c r="AU47" s="514"/>
      <c r="AV47" s="518"/>
      <c r="AW47" s="519"/>
      <c r="AX47" s="519"/>
      <c r="AY47" s="519"/>
      <c r="AZ47" s="519"/>
      <c r="BA47" s="520"/>
      <c r="BB47" s="251"/>
      <c r="BC47" s="250"/>
      <c r="BD47" s="250"/>
      <c r="BE47" s="250"/>
      <c r="BF47" s="250"/>
      <c r="BG47" s="250"/>
      <c r="BH47" s="250"/>
      <c r="BI47" s="250"/>
      <c r="BJ47" s="267"/>
      <c r="BK47" s="267"/>
      <c r="BL47" s="267"/>
      <c r="BM47" s="267"/>
      <c r="BN47" s="267"/>
      <c r="BO47" s="267"/>
      <c r="BP47" s="267"/>
      <c r="BQ47" s="250"/>
      <c r="BR47" s="250"/>
      <c r="BS47" s="250"/>
      <c r="BT47" s="250"/>
      <c r="BU47" s="250"/>
      <c r="BV47" s="250"/>
      <c r="BW47" s="250"/>
      <c r="BX47" s="250"/>
      <c r="BY47" s="267"/>
      <c r="BZ47" s="267"/>
      <c r="CA47" s="267"/>
      <c r="CB47" s="267"/>
      <c r="CC47" s="267"/>
      <c r="CD47" s="267"/>
      <c r="CE47" s="267"/>
      <c r="CF47" s="31"/>
      <c r="CG47" s="31"/>
      <c r="CH47" s="31"/>
      <c r="CI47" s="31"/>
      <c r="CJ47" s="31"/>
      <c r="CK47" s="32"/>
    </row>
    <row r="48" spans="1:89" ht="1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64" ht="15.75" customHeight="1"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X49" s="1"/>
      <c r="AY49" s="1"/>
      <c r="AZ49" s="1"/>
      <c r="BA49" s="1"/>
    </row>
    <row r="50" spans="1:64" ht="15" customHeight="1" x14ac:dyDescent="0.25">
      <c r="A50" s="1"/>
      <c r="B50" s="71" t="s">
        <v>19</v>
      </c>
      <c r="C50" s="344"/>
      <c r="D50" s="182" t="s">
        <v>20</v>
      </c>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2"/>
      <c r="AI50" s="1"/>
      <c r="AJ50" s="282" t="s">
        <v>117</v>
      </c>
      <c r="AK50" s="283"/>
      <c r="AL50" s="349" t="s">
        <v>120</v>
      </c>
      <c r="AM50" s="67"/>
      <c r="AN50" s="67"/>
      <c r="AO50" s="67"/>
      <c r="AP50" s="67"/>
      <c r="AQ50" s="67"/>
      <c r="AR50" s="67"/>
      <c r="AS50" s="67"/>
      <c r="AT50" s="67"/>
      <c r="AU50" s="67"/>
      <c r="AV50" s="67"/>
      <c r="AW50" s="67"/>
      <c r="AX50" s="67"/>
      <c r="AY50" s="67"/>
      <c r="AZ50" s="67"/>
      <c r="BA50" s="67"/>
    </row>
    <row r="51" spans="1:64" ht="15.75" customHeight="1" thickBot="1" x14ac:dyDescent="0.3">
      <c r="A51" s="1"/>
      <c r="B51" s="358"/>
      <c r="C51" s="359"/>
      <c r="D51" s="293"/>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5"/>
      <c r="AI51" s="1"/>
      <c r="AJ51" s="284"/>
      <c r="AK51" s="285"/>
      <c r="AL51" s="350"/>
      <c r="AM51" s="67"/>
      <c r="AN51" s="67"/>
      <c r="AO51" s="67"/>
      <c r="AP51" s="67"/>
      <c r="AQ51" s="67"/>
      <c r="AR51" s="67"/>
      <c r="AS51" s="67"/>
      <c r="AT51" s="67"/>
      <c r="AU51" s="67"/>
      <c r="AV51" s="67"/>
      <c r="AW51" s="67"/>
      <c r="AX51" s="67"/>
      <c r="AY51" s="67"/>
      <c r="AZ51" s="67"/>
      <c r="BA51" s="67"/>
    </row>
    <row r="52" spans="1:64" ht="18.75" x14ac:dyDescent="0.25">
      <c r="A52" s="1"/>
      <c r="B52" s="343" t="s">
        <v>73</v>
      </c>
      <c r="C52" s="344"/>
      <c r="D52" s="344"/>
      <c r="E52" s="344"/>
      <c r="F52" s="344"/>
      <c r="G52" s="344"/>
      <c r="H52" s="345"/>
      <c r="I52" s="369">
        <f>$J$35</f>
        <v>2345</v>
      </c>
      <c r="J52" s="370"/>
      <c r="K52" s="370"/>
      <c r="L52" s="370"/>
      <c r="M52" s="371"/>
      <c r="N52" s="17"/>
      <c r="O52" s="15"/>
      <c r="P52" s="15"/>
      <c r="Q52" s="15"/>
      <c r="R52" s="15"/>
      <c r="S52" s="15"/>
      <c r="T52" s="15"/>
      <c r="U52" s="15"/>
      <c r="V52" s="15"/>
      <c r="W52" s="15"/>
      <c r="X52" s="15"/>
      <c r="Y52" s="15"/>
      <c r="Z52" s="15"/>
      <c r="AA52" s="15"/>
      <c r="AB52" s="15"/>
      <c r="AC52" s="15"/>
      <c r="AD52" s="15"/>
      <c r="AE52" s="15"/>
      <c r="AF52" s="15"/>
      <c r="AG52" s="15"/>
      <c r="AH52" s="20"/>
      <c r="AI52" s="1"/>
      <c r="AJ52" s="362" t="s">
        <v>115</v>
      </c>
      <c r="AK52" s="363"/>
      <c r="AL52" s="363"/>
      <c r="AM52" s="363"/>
      <c r="AN52" s="363"/>
      <c r="AO52" s="363"/>
      <c r="AP52" s="363"/>
      <c r="AQ52" s="364"/>
      <c r="AR52" s="534">
        <f>IFERROR((X42-X40-I62),0)</f>
        <v>329918.33333333331</v>
      </c>
      <c r="AS52" s="535"/>
      <c r="AT52" s="535"/>
      <c r="AU52" s="535"/>
      <c r="AV52" s="535"/>
      <c r="AW52" s="535"/>
      <c r="AX52" s="535"/>
      <c r="AY52" s="535"/>
      <c r="AZ52" s="535"/>
      <c r="BA52" s="536"/>
    </row>
    <row r="53" spans="1:64" ht="19.5" thickBot="1" x14ac:dyDescent="0.3">
      <c r="A53" s="1"/>
      <c r="B53" s="284"/>
      <c r="C53" s="346"/>
      <c r="D53" s="346"/>
      <c r="E53" s="346"/>
      <c r="F53" s="346"/>
      <c r="G53" s="346"/>
      <c r="H53" s="347"/>
      <c r="I53" s="342"/>
      <c r="J53" s="340"/>
      <c r="K53" s="340"/>
      <c r="L53" s="340"/>
      <c r="M53" s="341"/>
      <c r="N53" s="18"/>
      <c r="O53" s="1"/>
      <c r="P53" s="1"/>
      <c r="Q53" s="1"/>
      <c r="R53" s="1"/>
      <c r="S53" s="1"/>
      <c r="T53" s="1"/>
      <c r="U53" s="1"/>
      <c r="V53" s="1"/>
      <c r="W53" s="1"/>
      <c r="X53" s="1"/>
      <c r="Y53" s="1"/>
      <c r="Z53" s="1"/>
      <c r="AA53" s="1"/>
      <c r="AB53" s="1"/>
      <c r="AC53" s="1"/>
      <c r="AD53" s="1"/>
      <c r="AE53" s="1"/>
      <c r="AF53" s="1"/>
      <c r="AG53" s="1"/>
      <c r="AH53" s="21"/>
      <c r="AI53" s="1"/>
      <c r="AJ53" s="531" t="s">
        <v>116</v>
      </c>
      <c r="AK53" s="532"/>
      <c r="AL53" s="532"/>
      <c r="AM53" s="532"/>
      <c r="AN53" s="532"/>
      <c r="AO53" s="532"/>
      <c r="AP53" s="532"/>
      <c r="AQ53" s="533"/>
      <c r="AR53" s="537"/>
      <c r="AS53" s="538"/>
      <c r="AT53" s="538"/>
      <c r="AU53" s="538"/>
      <c r="AV53" s="538"/>
      <c r="AW53" s="538"/>
      <c r="AX53" s="538"/>
      <c r="AY53" s="538"/>
      <c r="AZ53" s="538"/>
      <c r="BA53" s="539"/>
    </row>
    <row r="54" spans="1:64" x14ac:dyDescent="0.25">
      <c r="A54" s="1"/>
      <c r="B54" s="348" t="s">
        <v>23</v>
      </c>
      <c r="C54" s="346"/>
      <c r="D54" s="346"/>
      <c r="E54" s="346"/>
      <c r="F54" s="346"/>
      <c r="G54" s="346"/>
      <c r="H54" s="347"/>
      <c r="I54" s="339">
        <f>$AT$35</f>
        <v>2600</v>
      </c>
      <c r="J54" s="340"/>
      <c r="K54" s="340"/>
      <c r="L54" s="340"/>
      <c r="M54" s="341"/>
      <c r="N54" s="18"/>
      <c r="O54" s="1"/>
      <c r="P54" s="1"/>
      <c r="Q54" s="1"/>
      <c r="R54" s="1"/>
      <c r="S54" s="1"/>
      <c r="T54" s="1"/>
      <c r="U54" s="1"/>
      <c r="V54" s="1"/>
      <c r="W54" s="1"/>
      <c r="X54" s="1"/>
      <c r="Y54" s="1"/>
      <c r="Z54" s="1"/>
      <c r="AA54" s="1"/>
      <c r="AB54" s="1"/>
      <c r="AC54" s="1"/>
      <c r="AD54" s="1"/>
      <c r="AE54" s="1"/>
      <c r="AF54" s="1"/>
      <c r="AG54" s="1"/>
      <c r="AH54" s="21"/>
      <c r="AI54" s="1"/>
      <c r="AJ54" s="407" t="s">
        <v>30</v>
      </c>
      <c r="AK54" s="408"/>
      <c r="AL54" s="408"/>
      <c r="AM54" s="408"/>
      <c r="AN54" s="408"/>
      <c r="AO54" s="408"/>
      <c r="AP54" s="408"/>
      <c r="AQ54" s="408"/>
      <c r="AR54" s="365">
        <f>IFERROR((J35+AT35+AV44+J46+X44),0)</f>
        <v>65921.666666666672</v>
      </c>
      <c r="AS54" s="366"/>
      <c r="AT54" s="366"/>
      <c r="AU54" s="366"/>
      <c r="AV54" s="366"/>
      <c r="AW54" s="366"/>
      <c r="AX54" s="366"/>
      <c r="AY54" s="116"/>
      <c r="AZ54" s="116"/>
      <c r="BA54" s="367"/>
    </row>
    <row r="55" spans="1:64" x14ac:dyDescent="0.25">
      <c r="A55" s="1"/>
      <c r="B55" s="284"/>
      <c r="C55" s="346"/>
      <c r="D55" s="346"/>
      <c r="E55" s="346"/>
      <c r="F55" s="346"/>
      <c r="G55" s="346"/>
      <c r="H55" s="347"/>
      <c r="I55" s="342"/>
      <c r="J55" s="340"/>
      <c r="K55" s="340"/>
      <c r="L55" s="340"/>
      <c r="M55" s="341"/>
      <c r="N55" s="18"/>
      <c r="O55" s="1"/>
      <c r="P55" s="1"/>
      <c r="Q55" s="1"/>
      <c r="R55" s="1"/>
      <c r="S55" s="1"/>
      <c r="T55" s="1"/>
      <c r="U55" s="1"/>
      <c r="V55" s="1"/>
      <c r="W55" s="1"/>
      <c r="X55" s="1"/>
      <c r="Y55" s="1"/>
      <c r="Z55" s="1"/>
      <c r="AA55" s="1"/>
      <c r="AB55" s="1"/>
      <c r="AC55" s="1"/>
      <c r="AD55" s="1"/>
      <c r="AE55" s="1"/>
      <c r="AF55" s="1"/>
      <c r="AG55" s="1"/>
      <c r="AH55" s="21"/>
      <c r="AI55" s="1"/>
      <c r="AJ55" s="407"/>
      <c r="AK55" s="408"/>
      <c r="AL55" s="408"/>
      <c r="AM55" s="408"/>
      <c r="AN55" s="408"/>
      <c r="AO55" s="408"/>
      <c r="AP55" s="408"/>
      <c r="AQ55" s="408"/>
      <c r="AR55" s="368"/>
      <c r="AS55" s="366"/>
      <c r="AT55" s="366"/>
      <c r="AU55" s="366"/>
      <c r="AV55" s="366"/>
      <c r="AW55" s="366"/>
      <c r="AX55" s="366"/>
      <c r="AY55" s="116"/>
      <c r="AZ55" s="116"/>
      <c r="BA55" s="367"/>
    </row>
    <row r="56" spans="1:64" ht="14.45" customHeight="1" x14ac:dyDescent="0.25">
      <c r="A56" s="1"/>
      <c r="B56" s="348" t="s">
        <v>24</v>
      </c>
      <c r="C56" s="346"/>
      <c r="D56" s="346"/>
      <c r="E56" s="346"/>
      <c r="F56" s="346"/>
      <c r="G56" s="346"/>
      <c r="H56" s="347"/>
      <c r="I56" s="339">
        <f>AV46</f>
        <v>25776.666666666672</v>
      </c>
      <c r="J56" s="340"/>
      <c r="K56" s="340"/>
      <c r="L56" s="340"/>
      <c r="M56" s="341"/>
      <c r="N56" s="18"/>
      <c r="O56" s="1"/>
      <c r="P56" s="1"/>
      <c r="Q56" s="1"/>
      <c r="R56" s="1"/>
      <c r="S56" s="1"/>
      <c r="T56" s="1"/>
      <c r="U56" s="1"/>
      <c r="V56" s="1"/>
      <c r="W56" s="1"/>
      <c r="X56" s="1"/>
      <c r="Y56" s="1"/>
      <c r="Z56" s="1"/>
      <c r="AA56" s="1"/>
      <c r="AB56" s="1"/>
      <c r="AC56" s="1"/>
      <c r="AD56" s="1"/>
      <c r="AE56" s="1"/>
      <c r="AF56" s="1"/>
      <c r="AG56" s="1"/>
      <c r="AH56" s="21"/>
      <c r="AI56" s="1"/>
      <c r="AJ56" s="407" t="s">
        <v>32</v>
      </c>
      <c r="AK56" s="408"/>
      <c r="AL56" s="408"/>
      <c r="AM56" s="408"/>
      <c r="AN56" s="408"/>
      <c r="AO56" s="408"/>
      <c r="AP56" s="408"/>
      <c r="AQ56" s="408"/>
      <c r="AR56" s="372">
        <f>IFERROR((X40/(AR54)),0)</f>
        <v>0.45508558137183019</v>
      </c>
      <c r="AS56" s="373"/>
      <c r="AT56" s="373"/>
      <c r="AU56" s="373"/>
      <c r="AV56" s="373"/>
      <c r="AW56" s="373"/>
      <c r="AX56" s="373"/>
      <c r="AY56" s="374"/>
      <c r="AZ56" s="374"/>
      <c r="BA56" s="375"/>
    </row>
    <row r="57" spans="1:64" ht="15" customHeight="1" x14ac:dyDescent="0.25">
      <c r="A57" s="1"/>
      <c r="B57" s="284"/>
      <c r="C57" s="346"/>
      <c r="D57" s="346"/>
      <c r="E57" s="346"/>
      <c r="F57" s="346"/>
      <c r="G57" s="346"/>
      <c r="H57" s="347"/>
      <c r="I57" s="342"/>
      <c r="J57" s="340"/>
      <c r="K57" s="340"/>
      <c r="L57" s="340"/>
      <c r="M57" s="341"/>
      <c r="N57" s="18"/>
      <c r="O57" s="1"/>
      <c r="P57" s="1"/>
      <c r="Q57" s="1"/>
      <c r="R57" s="1"/>
      <c r="S57" s="1"/>
      <c r="T57" s="1"/>
      <c r="U57" s="1"/>
      <c r="V57" s="1"/>
      <c r="W57" s="1"/>
      <c r="X57" s="1"/>
      <c r="Y57" s="1"/>
      <c r="Z57" s="1"/>
      <c r="AA57" s="1"/>
      <c r="AB57" s="1"/>
      <c r="AC57" s="1"/>
      <c r="AD57" s="1"/>
      <c r="AE57" s="1"/>
      <c r="AF57" s="1"/>
      <c r="AG57" s="1"/>
      <c r="AH57" s="21"/>
      <c r="AI57" s="1"/>
      <c r="AJ57" s="407"/>
      <c r="AK57" s="408"/>
      <c r="AL57" s="408"/>
      <c r="AM57" s="408"/>
      <c r="AN57" s="408"/>
      <c r="AO57" s="408"/>
      <c r="AP57" s="408"/>
      <c r="AQ57" s="408"/>
      <c r="AR57" s="376"/>
      <c r="AS57" s="377"/>
      <c r="AT57" s="377"/>
      <c r="AU57" s="377"/>
      <c r="AV57" s="377"/>
      <c r="AW57" s="377"/>
      <c r="AX57" s="377"/>
      <c r="AY57" s="378"/>
      <c r="AZ57" s="378"/>
      <c r="BA57" s="379"/>
      <c r="BG57" s="4"/>
      <c r="BH57" s="4"/>
      <c r="BI57" s="4"/>
      <c r="BJ57" s="4"/>
      <c r="BK57" s="4"/>
      <c r="BL57" s="4"/>
    </row>
    <row r="58" spans="1:64" ht="14.45" customHeight="1" x14ac:dyDescent="0.25">
      <c r="A58" s="1"/>
      <c r="B58" s="348" t="s">
        <v>74</v>
      </c>
      <c r="C58" s="346"/>
      <c r="D58" s="346"/>
      <c r="E58" s="346"/>
      <c r="F58" s="346"/>
      <c r="G58" s="346"/>
      <c r="H58" s="347"/>
      <c r="I58" s="339">
        <f>$Z$35</f>
        <v>19360</v>
      </c>
      <c r="J58" s="340"/>
      <c r="K58" s="340"/>
      <c r="L58" s="340"/>
      <c r="M58" s="341"/>
      <c r="N58" s="18"/>
      <c r="O58" s="1"/>
      <c r="P58" s="1"/>
      <c r="Q58" s="1"/>
      <c r="R58" s="1"/>
      <c r="S58" s="1"/>
      <c r="T58" s="1"/>
      <c r="U58" s="1"/>
      <c r="V58" s="1"/>
      <c r="W58" s="1"/>
      <c r="X58" s="1"/>
      <c r="Y58" s="1"/>
      <c r="Z58" s="1"/>
      <c r="AA58" s="1"/>
      <c r="AB58" s="1"/>
      <c r="AC58" s="1"/>
      <c r="AD58" s="1"/>
      <c r="AE58" s="1"/>
      <c r="AF58" s="1"/>
      <c r="AG58" s="1"/>
      <c r="AH58" s="21"/>
      <c r="AI58" s="1"/>
      <c r="AJ58" s="407" t="s">
        <v>108</v>
      </c>
      <c r="AK58" s="408"/>
      <c r="AL58" s="408"/>
      <c r="AM58" s="408"/>
      <c r="AN58" s="408"/>
      <c r="AO58" s="408"/>
      <c r="AP58" s="408"/>
      <c r="AQ58" s="408"/>
      <c r="AR58" s="372">
        <f>IFERROR(((X40)/(AR54)/J44)*12,0)</f>
        <v>1.0922053952923925</v>
      </c>
      <c r="AS58" s="373"/>
      <c r="AT58" s="373"/>
      <c r="AU58" s="373"/>
      <c r="AV58" s="373"/>
      <c r="AW58" s="373"/>
      <c r="AX58" s="373"/>
      <c r="AY58" s="374"/>
      <c r="AZ58" s="374"/>
      <c r="BA58" s="375"/>
    </row>
    <row r="59" spans="1:64" ht="14.45" customHeight="1" x14ac:dyDescent="0.25">
      <c r="A59" s="1"/>
      <c r="B59" s="284"/>
      <c r="C59" s="346"/>
      <c r="D59" s="346"/>
      <c r="E59" s="346"/>
      <c r="F59" s="346"/>
      <c r="G59" s="346"/>
      <c r="H59" s="347"/>
      <c r="I59" s="342"/>
      <c r="J59" s="340"/>
      <c r="K59" s="340"/>
      <c r="L59" s="340"/>
      <c r="M59" s="341"/>
      <c r="N59" s="18"/>
      <c r="O59" s="1"/>
      <c r="P59" s="1"/>
      <c r="Q59" s="1"/>
      <c r="R59" s="1"/>
      <c r="S59" s="1"/>
      <c r="T59" s="1"/>
      <c r="U59" s="1"/>
      <c r="V59" s="1"/>
      <c r="W59" s="1"/>
      <c r="X59" s="1"/>
      <c r="Y59" s="1"/>
      <c r="Z59" s="1"/>
      <c r="AA59" s="1"/>
      <c r="AB59" s="1"/>
      <c r="AC59" s="1"/>
      <c r="AD59" s="1"/>
      <c r="AE59" s="1"/>
      <c r="AF59" s="1"/>
      <c r="AG59" s="1"/>
      <c r="AH59" s="21"/>
      <c r="AI59" s="1"/>
      <c r="AJ59" s="407"/>
      <c r="AK59" s="408"/>
      <c r="AL59" s="408"/>
      <c r="AM59" s="408"/>
      <c r="AN59" s="408"/>
      <c r="AO59" s="408"/>
      <c r="AP59" s="408"/>
      <c r="AQ59" s="408"/>
      <c r="AR59" s="368"/>
      <c r="AS59" s="366"/>
      <c r="AT59" s="366"/>
      <c r="AU59" s="366"/>
      <c r="AV59" s="366"/>
      <c r="AW59" s="366"/>
      <c r="AX59" s="366"/>
      <c r="AY59" s="116"/>
      <c r="AZ59" s="116"/>
      <c r="BA59" s="367"/>
    </row>
    <row r="60" spans="1:64" ht="14.45" customHeight="1" x14ac:dyDescent="0.25">
      <c r="A60" s="1"/>
      <c r="B60" s="348" t="s">
        <v>25</v>
      </c>
      <c r="C60" s="346"/>
      <c r="D60" s="346"/>
      <c r="E60" s="346"/>
      <c r="F60" s="346"/>
      <c r="G60" s="346"/>
      <c r="H60" s="347"/>
      <c r="I60" s="339">
        <f>$J$46</f>
        <v>30000</v>
      </c>
      <c r="J60" s="340"/>
      <c r="K60" s="340"/>
      <c r="L60" s="340"/>
      <c r="M60" s="341"/>
      <c r="N60" s="18"/>
      <c r="O60" s="1"/>
      <c r="P60" s="1"/>
      <c r="Q60" s="1"/>
      <c r="R60" s="1"/>
      <c r="S60" s="1"/>
      <c r="T60" s="1"/>
      <c r="U60" s="1"/>
      <c r="V60" s="1"/>
      <c r="W60" s="1"/>
      <c r="X60" s="1"/>
      <c r="Y60" s="1"/>
      <c r="Z60" s="1"/>
      <c r="AA60" s="1"/>
      <c r="AB60" s="1"/>
      <c r="AC60" s="1"/>
      <c r="AD60" s="1"/>
      <c r="AE60" s="1"/>
      <c r="AF60" s="1"/>
      <c r="AG60" s="1"/>
      <c r="AH60" s="21"/>
      <c r="AI60" s="1"/>
      <c r="AJ60" s="407" t="s">
        <v>109</v>
      </c>
      <c r="AK60" s="408"/>
      <c r="AL60" s="408"/>
      <c r="AM60" s="408"/>
      <c r="AN60" s="408"/>
      <c r="AO60" s="408"/>
      <c r="AP60" s="408"/>
      <c r="AQ60" s="408"/>
      <c r="AR60" s="372">
        <f>IFERROR((I62/X42),0)</f>
        <v>0.18200378787878788</v>
      </c>
      <c r="AS60" s="373"/>
      <c r="AT60" s="373"/>
      <c r="AU60" s="373"/>
      <c r="AV60" s="373"/>
      <c r="AW60" s="373"/>
      <c r="AX60" s="373"/>
      <c r="AY60" s="374"/>
      <c r="AZ60" s="374"/>
      <c r="BA60" s="375"/>
    </row>
    <row r="61" spans="1:64" ht="15" customHeight="1" x14ac:dyDescent="0.25">
      <c r="A61" s="1"/>
      <c r="B61" s="360"/>
      <c r="C61" s="197"/>
      <c r="D61" s="197"/>
      <c r="E61" s="197"/>
      <c r="F61" s="197"/>
      <c r="G61" s="197"/>
      <c r="H61" s="361"/>
      <c r="I61" s="342"/>
      <c r="J61" s="340"/>
      <c r="K61" s="340"/>
      <c r="L61" s="340"/>
      <c r="M61" s="341"/>
      <c r="N61" s="18"/>
      <c r="O61" s="1"/>
      <c r="P61" s="1"/>
      <c r="Q61" s="1"/>
      <c r="R61" s="1"/>
      <c r="S61" s="1"/>
      <c r="T61" s="1"/>
      <c r="U61" s="1"/>
      <c r="V61" s="1"/>
      <c r="W61" s="1"/>
      <c r="X61" s="1"/>
      <c r="Y61" s="1"/>
      <c r="Z61" s="1"/>
      <c r="AA61" s="1"/>
      <c r="AB61" s="1"/>
      <c r="AC61" s="1"/>
      <c r="AD61" s="1"/>
      <c r="AE61" s="1"/>
      <c r="AF61" s="1"/>
      <c r="AG61" s="1"/>
      <c r="AH61" s="21"/>
      <c r="AI61" s="1"/>
      <c r="AJ61" s="407"/>
      <c r="AK61" s="408"/>
      <c r="AL61" s="408"/>
      <c r="AM61" s="408"/>
      <c r="AN61" s="408"/>
      <c r="AO61" s="408"/>
      <c r="AP61" s="408"/>
      <c r="AQ61" s="408"/>
      <c r="AR61" s="368"/>
      <c r="AS61" s="366"/>
      <c r="AT61" s="366"/>
      <c r="AU61" s="366"/>
      <c r="AV61" s="366"/>
      <c r="AW61" s="366"/>
      <c r="AX61" s="366"/>
      <c r="AY61" s="116"/>
      <c r="AZ61" s="116"/>
      <c r="BA61" s="367"/>
    </row>
    <row r="62" spans="1:64" ht="14.45" customHeight="1" x14ac:dyDescent="0.25">
      <c r="A62" s="1"/>
      <c r="B62" s="527" t="s">
        <v>26</v>
      </c>
      <c r="C62" s="528"/>
      <c r="D62" s="528"/>
      <c r="E62" s="528"/>
      <c r="F62" s="528"/>
      <c r="G62" s="528"/>
      <c r="H62" s="528"/>
      <c r="I62" s="381">
        <f>SUM(I52:M61)</f>
        <v>80081.666666666672</v>
      </c>
      <c r="J62" s="382"/>
      <c r="K62" s="382"/>
      <c r="L62" s="382"/>
      <c r="M62" s="383"/>
      <c r="N62" s="18"/>
      <c r="O62" s="1"/>
      <c r="P62" s="1"/>
      <c r="Q62" s="1"/>
      <c r="R62" s="1"/>
      <c r="S62" s="1"/>
      <c r="T62" s="1"/>
      <c r="U62" s="1"/>
      <c r="V62" s="1"/>
      <c r="W62" s="1"/>
      <c r="X62" s="1"/>
      <c r="Y62" s="1"/>
      <c r="Z62" s="1"/>
      <c r="AA62" s="1"/>
      <c r="AB62" s="1"/>
      <c r="AC62" s="1"/>
      <c r="AD62" s="1"/>
      <c r="AE62" s="1"/>
      <c r="AF62" s="1"/>
      <c r="AG62" s="1"/>
      <c r="AH62" s="21"/>
      <c r="AI62" s="1"/>
      <c r="AJ62" s="407" t="s">
        <v>157</v>
      </c>
      <c r="AK62" s="408"/>
      <c r="AL62" s="408"/>
      <c r="AM62" s="408"/>
      <c r="AN62" s="408"/>
      <c r="AO62" s="408"/>
      <c r="AP62" s="408"/>
      <c r="AQ62" s="408"/>
      <c r="AR62" s="411">
        <f>IFERROR((AP35+AJ44),0)</f>
        <v>4795.7917808219181</v>
      </c>
      <c r="AS62" s="412"/>
      <c r="AT62" s="412"/>
      <c r="AU62" s="412"/>
      <c r="AV62" s="412"/>
      <c r="AW62" s="412"/>
      <c r="AX62" s="412"/>
      <c r="AY62" s="413"/>
      <c r="AZ62" s="413"/>
      <c r="BA62" s="414"/>
    </row>
    <row r="63" spans="1:64" ht="15" customHeight="1" thickBot="1" x14ac:dyDescent="0.3">
      <c r="A63" s="1"/>
      <c r="B63" s="529"/>
      <c r="C63" s="262"/>
      <c r="D63" s="262"/>
      <c r="E63" s="262"/>
      <c r="F63" s="262"/>
      <c r="G63" s="262"/>
      <c r="H63" s="262"/>
      <c r="I63" s="384"/>
      <c r="J63" s="385"/>
      <c r="K63" s="385"/>
      <c r="L63" s="385"/>
      <c r="M63" s="386"/>
      <c r="N63" s="19"/>
      <c r="O63" s="16"/>
      <c r="P63" s="16"/>
      <c r="Q63" s="16"/>
      <c r="R63" s="16"/>
      <c r="S63" s="16"/>
      <c r="T63" s="16"/>
      <c r="U63" s="16"/>
      <c r="V63" s="16"/>
      <c r="W63" s="16"/>
      <c r="X63" s="16"/>
      <c r="Y63" s="16"/>
      <c r="Z63" s="16"/>
      <c r="AA63" s="16"/>
      <c r="AB63" s="16"/>
      <c r="AC63" s="16"/>
      <c r="AD63" s="16"/>
      <c r="AE63" s="16"/>
      <c r="AF63" s="16"/>
      <c r="AG63" s="16"/>
      <c r="AH63" s="22"/>
      <c r="AI63" s="1"/>
      <c r="AJ63" s="409"/>
      <c r="AK63" s="410"/>
      <c r="AL63" s="410"/>
      <c r="AM63" s="410"/>
      <c r="AN63" s="410"/>
      <c r="AO63" s="410"/>
      <c r="AP63" s="410"/>
      <c r="AQ63" s="410"/>
      <c r="AR63" s="415"/>
      <c r="AS63" s="416"/>
      <c r="AT63" s="416"/>
      <c r="AU63" s="416"/>
      <c r="AV63" s="416"/>
      <c r="AW63" s="416"/>
      <c r="AX63" s="416"/>
      <c r="AY63" s="417"/>
      <c r="AZ63" s="417"/>
      <c r="BA63" s="418"/>
    </row>
    <row r="64" spans="1:6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08"/>
      <c r="AK64" s="408"/>
      <c r="AL64" s="408"/>
      <c r="AM64" s="408"/>
      <c r="AN64" s="408"/>
      <c r="AO64" s="408"/>
      <c r="AP64" s="408"/>
      <c r="AQ64" s="408"/>
      <c r="AR64" s="366"/>
      <c r="AS64" s="366"/>
      <c r="AT64" s="366"/>
      <c r="AU64" s="366"/>
      <c r="AV64" s="366"/>
      <c r="AW64" s="366"/>
      <c r="AX64" s="366"/>
      <c r="AY64" s="380"/>
      <c r="AZ64" s="380"/>
      <c r="BA64" s="380"/>
    </row>
    <row r="65" spans="1:53"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08"/>
      <c r="AK65" s="408"/>
      <c r="AL65" s="408"/>
      <c r="AM65" s="408"/>
      <c r="AN65" s="408"/>
      <c r="AO65" s="408"/>
      <c r="AP65" s="408"/>
      <c r="AQ65" s="408"/>
      <c r="AR65" s="366"/>
      <c r="AS65" s="366"/>
      <c r="AT65" s="366"/>
      <c r="AU65" s="366"/>
      <c r="AV65" s="366"/>
      <c r="AW65" s="366"/>
      <c r="AX65" s="366"/>
      <c r="AY65" s="380"/>
      <c r="AZ65" s="380"/>
      <c r="BA65" s="380"/>
    </row>
    <row r="66" spans="1:53" ht="14.45" customHeight="1" x14ac:dyDescent="0.25">
      <c r="A66" s="1"/>
      <c r="B66" s="282" t="s">
        <v>118</v>
      </c>
      <c r="C66" s="283"/>
      <c r="D66" s="505" t="s">
        <v>119</v>
      </c>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row>
    <row r="67" spans="1:53" ht="15" customHeight="1" thickBot="1" x14ac:dyDescent="0.3">
      <c r="A67" s="1"/>
      <c r="B67" s="358"/>
      <c r="C67" s="530"/>
      <c r="D67" s="507"/>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6"/>
      <c r="AR67" s="506"/>
      <c r="AS67" s="506"/>
      <c r="AT67" s="506"/>
      <c r="AU67" s="506"/>
      <c r="AV67" s="506"/>
      <c r="AW67" s="506"/>
      <c r="AX67" s="506"/>
      <c r="AY67" s="506"/>
      <c r="AZ67" s="506"/>
      <c r="BA67" s="506"/>
    </row>
    <row r="68" spans="1:53" ht="14.45" customHeight="1" x14ac:dyDescent="0.25">
      <c r="A68" s="1"/>
      <c r="B68" s="357" t="s">
        <v>126</v>
      </c>
      <c r="C68" s="344"/>
      <c r="D68" s="344"/>
      <c r="E68" s="344"/>
      <c r="F68" s="344"/>
      <c r="G68" s="344"/>
      <c r="H68" s="480" t="s">
        <v>121</v>
      </c>
      <c r="I68" s="352"/>
      <c r="J68" s="352"/>
      <c r="K68" s="352"/>
      <c r="L68" s="353"/>
      <c r="M68" s="351" t="s">
        <v>122</v>
      </c>
      <c r="N68" s="352"/>
      <c r="O68" s="352"/>
      <c r="P68" s="352"/>
      <c r="Q68" s="353"/>
      <c r="R68" s="351" t="s">
        <v>123</v>
      </c>
      <c r="S68" s="352"/>
      <c r="T68" s="352"/>
      <c r="U68" s="352"/>
      <c r="V68" s="353"/>
      <c r="W68" s="351" t="s">
        <v>128</v>
      </c>
      <c r="X68" s="352"/>
      <c r="Y68" s="352"/>
      <c r="Z68" s="352"/>
      <c r="AA68" s="353"/>
      <c r="AB68" s="351" t="s">
        <v>127</v>
      </c>
      <c r="AC68" s="352"/>
      <c r="AD68" s="352"/>
      <c r="AE68" s="352"/>
      <c r="AF68" s="353"/>
      <c r="AG68" s="351" t="s">
        <v>127</v>
      </c>
      <c r="AH68" s="344"/>
      <c r="AI68" s="344"/>
      <c r="AJ68" s="344"/>
      <c r="AK68" s="345"/>
      <c r="AL68" s="351" t="s">
        <v>130</v>
      </c>
      <c r="AM68" s="344"/>
      <c r="AN68" s="344"/>
      <c r="AO68" s="344"/>
      <c r="AP68" s="344"/>
      <c r="AQ68" s="453" t="s">
        <v>2</v>
      </c>
      <c r="AR68" s="454"/>
      <c r="AS68" s="454"/>
      <c r="AT68" s="454"/>
      <c r="AU68" s="454"/>
      <c r="AV68" s="454"/>
      <c r="AW68" s="454"/>
      <c r="AX68" s="454"/>
      <c r="AY68" s="454"/>
      <c r="AZ68" s="454"/>
      <c r="BA68" s="455"/>
    </row>
    <row r="69" spans="1:53" ht="18.600000000000001" customHeight="1" thickBot="1" x14ac:dyDescent="0.3">
      <c r="A69" s="1"/>
      <c r="B69" s="358"/>
      <c r="C69" s="359"/>
      <c r="D69" s="359"/>
      <c r="E69" s="359"/>
      <c r="F69" s="359"/>
      <c r="G69" s="359"/>
      <c r="H69" s="481"/>
      <c r="I69" s="355"/>
      <c r="J69" s="355"/>
      <c r="K69" s="355"/>
      <c r="L69" s="356"/>
      <c r="M69" s="354"/>
      <c r="N69" s="355"/>
      <c r="O69" s="355"/>
      <c r="P69" s="355"/>
      <c r="Q69" s="356"/>
      <c r="R69" s="354"/>
      <c r="S69" s="355"/>
      <c r="T69" s="355"/>
      <c r="U69" s="355"/>
      <c r="V69" s="356"/>
      <c r="W69" s="354"/>
      <c r="X69" s="355"/>
      <c r="Y69" s="355"/>
      <c r="Z69" s="355"/>
      <c r="AA69" s="356"/>
      <c r="AB69" s="354"/>
      <c r="AC69" s="355"/>
      <c r="AD69" s="355"/>
      <c r="AE69" s="355"/>
      <c r="AF69" s="356"/>
      <c r="AG69" s="490" t="s">
        <v>129</v>
      </c>
      <c r="AH69" s="491"/>
      <c r="AI69" s="491"/>
      <c r="AJ69" s="491"/>
      <c r="AK69" s="492"/>
      <c r="AL69" s="396"/>
      <c r="AM69" s="197"/>
      <c r="AN69" s="197"/>
      <c r="AO69" s="197"/>
      <c r="AP69" s="197"/>
      <c r="AQ69" s="456"/>
      <c r="AR69" s="457"/>
      <c r="AS69" s="457"/>
      <c r="AT69" s="457"/>
      <c r="AU69" s="457"/>
      <c r="AV69" s="457"/>
      <c r="AW69" s="457"/>
      <c r="AX69" s="457"/>
      <c r="AY69" s="457"/>
      <c r="AZ69" s="457"/>
      <c r="BA69" s="458"/>
    </row>
    <row r="70" spans="1:53" ht="14.45" customHeight="1" thickBot="1" x14ac:dyDescent="0.3">
      <c r="A70" s="1"/>
      <c r="B70" s="357" t="s">
        <v>124</v>
      </c>
      <c r="C70" s="344"/>
      <c r="D70" s="344"/>
      <c r="E70" s="344"/>
      <c r="F70" s="344"/>
      <c r="G70" s="344"/>
      <c r="H70" s="397">
        <f>IFERROR((($J$44+1)*AP35),0)</f>
        <v>3120</v>
      </c>
      <c r="I70" s="398"/>
      <c r="J70" s="398"/>
      <c r="K70" s="398"/>
      <c r="L70" s="399"/>
      <c r="M70" s="397">
        <f>IFERROR((($J$44+1)*AJ44+(AV42)),0)</f>
        <v>30454.75068493151</v>
      </c>
      <c r="N70" s="398"/>
      <c r="O70" s="398"/>
      <c r="P70" s="398"/>
      <c r="Q70" s="399"/>
      <c r="R70" s="397">
        <f>IFERROR((H70+M70+I52+I58+I60),0)</f>
        <v>85279.75068493151</v>
      </c>
      <c r="S70" s="398"/>
      <c r="T70" s="398"/>
      <c r="U70" s="398"/>
      <c r="V70" s="399"/>
      <c r="W70" s="397">
        <f>IFERROR(($J$35+$H$70+($AJ$44*($J$44+1))+$I$60),0)</f>
        <v>61119.75068493151</v>
      </c>
      <c r="X70" s="398"/>
      <c r="Y70" s="398"/>
      <c r="Z70" s="398"/>
      <c r="AA70" s="399"/>
      <c r="AB70" s="389">
        <f>IFERROR((X40/W70),0)</f>
        <v>0.49083969852311937</v>
      </c>
      <c r="AC70" s="390"/>
      <c r="AD70" s="390"/>
      <c r="AE70" s="390"/>
      <c r="AF70" s="391"/>
      <c r="AG70" s="389">
        <f>IFERROR((($X$40/$W$70)/($J$44+1)*12),0)</f>
        <v>0.98167939704623874</v>
      </c>
      <c r="AH70" s="390"/>
      <c r="AI70" s="390"/>
      <c r="AJ70" s="390"/>
      <c r="AK70" s="391"/>
      <c r="AL70" s="395">
        <f>IFERROR((R70/X42),0)</f>
        <v>0.19381761519302615</v>
      </c>
      <c r="AM70" s="388"/>
      <c r="AN70" s="388"/>
      <c r="AO70" s="388"/>
      <c r="AP70" s="388"/>
      <c r="AQ70" s="403">
        <f>IFERROR(($X$42-$X$40-$R$70),0)</f>
        <v>324720.24931506847</v>
      </c>
      <c r="AR70" s="404"/>
      <c r="AS70" s="404"/>
      <c r="AT70" s="404"/>
      <c r="AU70" s="404"/>
      <c r="AV70" s="404"/>
      <c r="AW70" s="404"/>
      <c r="AX70" s="404"/>
      <c r="AY70" s="404"/>
      <c r="AZ70" s="404"/>
      <c r="BA70" s="405"/>
    </row>
    <row r="71" spans="1:53" ht="14.45" customHeight="1" thickBot="1" x14ac:dyDescent="0.3">
      <c r="A71" s="1"/>
      <c r="B71" s="360"/>
      <c r="C71" s="197"/>
      <c r="D71" s="197"/>
      <c r="E71" s="197"/>
      <c r="F71" s="197"/>
      <c r="G71" s="197"/>
      <c r="H71" s="400"/>
      <c r="I71" s="401"/>
      <c r="J71" s="401"/>
      <c r="K71" s="401"/>
      <c r="L71" s="402"/>
      <c r="M71" s="400"/>
      <c r="N71" s="401"/>
      <c r="O71" s="401"/>
      <c r="P71" s="401"/>
      <c r="Q71" s="402"/>
      <c r="R71" s="400"/>
      <c r="S71" s="401"/>
      <c r="T71" s="401"/>
      <c r="U71" s="401"/>
      <c r="V71" s="402"/>
      <c r="W71" s="400"/>
      <c r="X71" s="401"/>
      <c r="Y71" s="401"/>
      <c r="Z71" s="401"/>
      <c r="AA71" s="402"/>
      <c r="AB71" s="392"/>
      <c r="AC71" s="393"/>
      <c r="AD71" s="393"/>
      <c r="AE71" s="393"/>
      <c r="AF71" s="394"/>
      <c r="AG71" s="392"/>
      <c r="AH71" s="393"/>
      <c r="AI71" s="393"/>
      <c r="AJ71" s="393"/>
      <c r="AK71" s="394"/>
      <c r="AL71" s="396"/>
      <c r="AM71" s="197"/>
      <c r="AN71" s="197"/>
      <c r="AO71" s="197"/>
      <c r="AP71" s="197"/>
      <c r="AQ71" s="406"/>
      <c r="AR71" s="404"/>
      <c r="AS71" s="404"/>
      <c r="AT71" s="404"/>
      <c r="AU71" s="404"/>
      <c r="AV71" s="404"/>
      <c r="AW71" s="404"/>
      <c r="AX71" s="404"/>
      <c r="AY71" s="404"/>
      <c r="AZ71" s="404"/>
      <c r="BA71" s="405"/>
    </row>
    <row r="72" spans="1:53" ht="14.45" customHeight="1" thickBot="1" x14ac:dyDescent="0.3">
      <c r="A72" s="1"/>
      <c r="B72" s="387" t="s">
        <v>125</v>
      </c>
      <c r="C72" s="388"/>
      <c r="D72" s="388"/>
      <c r="E72" s="388"/>
      <c r="F72" s="388"/>
      <c r="G72" s="388"/>
      <c r="H72" s="397">
        <f>IFERROR((($J$44-1)*AP35),0)</f>
        <v>2080</v>
      </c>
      <c r="I72" s="398"/>
      <c r="J72" s="398"/>
      <c r="K72" s="398"/>
      <c r="L72" s="399"/>
      <c r="M72" s="397">
        <f>IFERROR((($J$44-1)*AJ44+(AV42)),0)</f>
        <v>21903.167123287672</v>
      </c>
      <c r="N72" s="398"/>
      <c r="O72" s="398"/>
      <c r="P72" s="398"/>
      <c r="Q72" s="399"/>
      <c r="R72" s="397">
        <f>IFERROR((H72+M72+I52+I58+I60),0)</f>
        <v>75688.167123287669</v>
      </c>
      <c r="S72" s="398"/>
      <c r="T72" s="398"/>
      <c r="U72" s="398"/>
      <c r="V72" s="399"/>
      <c r="W72" s="397">
        <f>IFERROR(($J$35+$H$70+($AJ$44*($J$44-1))+$I$60),0)</f>
        <v>52568.167123287669</v>
      </c>
      <c r="X72" s="398"/>
      <c r="Y72" s="398"/>
      <c r="Z72" s="398"/>
      <c r="AA72" s="399"/>
      <c r="AB72" s="389">
        <f>IFERROR((X40/W72),0)</f>
        <v>0.57068757846628471</v>
      </c>
      <c r="AC72" s="390"/>
      <c r="AD72" s="390"/>
      <c r="AE72" s="390"/>
      <c r="AF72" s="391"/>
      <c r="AG72" s="389">
        <f>IFERROR((($X$40/$W$72)/($J$44-1)*12),0)</f>
        <v>1.7120627353988542</v>
      </c>
      <c r="AH72" s="390"/>
      <c r="AI72" s="390"/>
      <c r="AJ72" s="390"/>
      <c r="AK72" s="391"/>
      <c r="AL72" s="395">
        <f>IFERROR((R72/X42),0)</f>
        <v>0.17201856164383561</v>
      </c>
      <c r="AM72" s="388"/>
      <c r="AN72" s="388"/>
      <c r="AO72" s="388"/>
      <c r="AP72" s="388"/>
      <c r="AQ72" s="403">
        <f>IFERROR(($X$42-$X$40-$R$72),0)</f>
        <v>334311.83287671232</v>
      </c>
      <c r="AR72" s="404"/>
      <c r="AS72" s="404"/>
      <c r="AT72" s="404"/>
      <c r="AU72" s="404"/>
      <c r="AV72" s="404"/>
      <c r="AW72" s="404"/>
      <c r="AX72" s="404"/>
      <c r="AY72" s="404"/>
      <c r="AZ72" s="404"/>
      <c r="BA72" s="405"/>
    </row>
    <row r="73" spans="1:53" ht="14.45" customHeight="1" thickBot="1" x14ac:dyDescent="0.3">
      <c r="A73" s="1"/>
      <c r="B73" s="360"/>
      <c r="C73" s="197"/>
      <c r="D73" s="197"/>
      <c r="E73" s="197"/>
      <c r="F73" s="197"/>
      <c r="G73" s="197"/>
      <c r="H73" s="400"/>
      <c r="I73" s="401"/>
      <c r="J73" s="401"/>
      <c r="K73" s="401"/>
      <c r="L73" s="402"/>
      <c r="M73" s="400"/>
      <c r="N73" s="401"/>
      <c r="O73" s="401"/>
      <c r="P73" s="401"/>
      <c r="Q73" s="402"/>
      <c r="R73" s="400"/>
      <c r="S73" s="401"/>
      <c r="T73" s="401"/>
      <c r="U73" s="401"/>
      <c r="V73" s="402"/>
      <c r="W73" s="400"/>
      <c r="X73" s="401"/>
      <c r="Y73" s="401"/>
      <c r="Z73" s="401"/>
      <c r="AA73" s="402"/>
      <c r="AB73" s="392"/>
      <c r="AC73" s="393"/>
      <c r="AD73" s="393"/>
      <c r="AE73" s="393"/>
      <c r="AF73" s="394"/>
      <c r="AG73" s="392"/>
      <c r="AH73" s="393"/>
      <c r="AI73" s="393"/>
      <c r="AJ73" s="393"/>
      <c r="AK73" s="394"/>
      <c r="AL73" s="396"/>
      <c r="AM73" s="197"/>
      <c r="AN73" s="197"/>
      <c r="AO73" s="197"/>
      <c r="AP73" s="197"/>
      <c r="AQ73" s="406"/>
      <c r="AR73" s="404"/>
      <c r="AS73" s="404"/>
      <c r="AT73" s="404"/>
      <c r="AU73" s="404"/>
      <c r="AV73" s="404"/>
      <c r="AW73" s="404"/>
      <c r="AX73" s="404"/>
      <c r="AY73" s="404"/>
      <c r="AZ73" s="404"/>
      <c r="BA73" s="405"/>
    </row>
    <row r="74" spans="1:53" s="1" customFormat="1" x14ac:dyDescent="0.25"/>
    <row r="75" spans="1:53" s="1" customFormat="1" x14ac:dyDescent="0.25">
      <c r="B75" s="3" t="s">
        <v>158</v>
      </c>
      <c r="K75" s="35"/>
      <c r="L75" s="35"/>
    </row>
    <row r="76" spans="1:53" s="1" customFormat="1" x14ac:dyDescent="0.25"/>
    <row r="77" spans="1:53" s="1" customFormat="1" x14ac:dyDescent="0.25"/>
    <row r="78" spans="1:53" s="1" customFormat="1" x14ac:dyDescent="0.25"/>
    <row r="79" spans="1:53" s="1" customFormat="1" x14ac:dyDescent="0.25"/>
    <row r="80" spans="1:53"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sheetData>
  <mergeCells count="265">
    <mergeCell ref="B34:I34"/>
    <mergeCell ref="J34:P34"/>
    <mergeCell ref="AG69:AK69"/>
    <mergeCell ref="AJ42:AO43"/>
    <mergeCell ref="AJ44:AO45"/>
    <mergeCell ref="AJ46:AO47"/>
    <mergeCell ref="D66:BA67"/>
    <mergeCell ref="AP44:AU45"/>
    <mergeCell ref="AV44:BA45"/>
    <mergeCell ref="AP46:AU47"/>
    <mergeCell ref="AV46:BA47"/>
    <mergeCell ref="AP42:AU42"/>
    <mergeCell ref="AP43:AR43"/>
    <mergeCell ref="AS43:AU43"/>
    <mergeCell ref="I58:M59"/>
    <mergeCell ref="I60:M61"/>
    <mergeCell ref="B62:H63"/>
    <mergeCell ref="B66:C67"/>
    <mergeCell ref="AR58:BA59"/>
    <mergeCell ref="AR60:BA61"/>
    <mergeCell ref="AJ53:AQ53"/>
    <mergeCell ref="AR52:BA53"/>
    <mergeCell ref="AJ58:AQ59"/>
    <mergeCell ref="AJ60:AQ61"/>
    <mergeCell ref="D38:P39"/>
    <mergeCell ref="B40:I41"/>
    <mergeCell ref="J40:P41"/>
    <mergeCell ref="B38:C39"/>
    <mergeCell ref="B35:I35"/>
    <mergeCell ref="J35:P35"/>
    <mergeCell ref="J26:P26"/>
    <mergeCell ref="AQ68:BA69"/>
    <mergeCell ref="AQ70:BA71"/>
    <mergeCell ref="AD40:AI40"/>
    <mergeCell ref="AD41:AF41"/>
    <mergeCell ref="AG41:AI41"/>
    <mergeCell ref="AJ40:AO41"/>
    <mergeCell ref="AP40:AU41"/>
    <mergeCell ref="AV40:BA41"/>
    <mergeCell ref="AV42:BA43"/>
    <mergeCell ref="AP34:AS34"/>
    <mergeCell ref="AP35:AS35"/>
    <mergeCell ref="H68:L69"/>
    <mergeCell ref="M68:Q69"/>
    <mergeCell ref="R26:Y26"/>
    <mergeCell ref="R40:W41"/>
    <mergeCell ref="R42:W43"/>
    <mergeCell ref="R44:W45"/>
    <mergeCell ref="AQ72:BA73"/>
    <mergeCell ref="W68:AA69"/>
    <mergeCell ref="AJ62:AQ63"/>
    <mergeCell ref="AR62:BA63"/>
    <mergeCell ref="AJ64:AQ65"/>
    <mergeCell ref="AL68:AP69"/>
    <mergeCell ref="AG68:AK68"/>
    <mergeCell ref="AH34:AO34"/>
    <mergeCell ref="R34:Y34"/>
    <mergeCell ref="Z34:AF34"/>
    <mergeCell ref="R38:S39"/>
    <mergeCell ref="T38:BA39"/>
    <mergeCell ref="AT35:AW35"/>
    <mergeCell ref="Z35:AF35"/>
    <mergeCell ref="R46:W47"/>
    <mergeCell ref="X40:AC41"/>
    <mergeCell ref="AH35:AO35"/>
    <mergeCell ref="R35:Y35"/>
    <mergeCell ref="AJ54:AQ55"/>
    <mergeCell ref="AJ56:AQ57"/>
    <mergeCell ref="B72:G73"/>
    <mergeCell ref="AB70:AF71"/>
    <mergeCell ref="AB72:AF73"/>
    <mergeCell ref="AG70:AK71"/>
    <mergeCell ref="AG72:AK73"/>
    <mergeCell ref="AL70:AP71"/>
    <mergeCell ref="AL72:AP73"/>
    <mergeCell ref="R72:V73"/>
    <mergeCell ref="H70:L71"/>
    <mergeCell ref="H72:L73"/>
    <mergeCell ref="B70:G71"/>
    <mergeCell ref="M70:Q71"/>
    <mergeCell ref="M72:Q73"/>
    <mergeCell ref="R70:V71"/>
    <mergeCell ref="W70:AA71"/>
    <mergeCell ref="W72:AA73"/>
    <mergeCell ref="I54:M55"/>
    <mergeCell ref="I56:M57"/>
    <mergeCell ref="B52:H53"/>
    <mergeCell ref="B54:H55"/>
    <mergeCell ref="B56:H57"/>
    <mergeCell ref="AL50:BA51"/>
    <mergeCell ref="AB68:AF69"/>
    <mergeCell ref="B68:G69"/>
    <mergeCell ref="B58:H59"/>
    <mergeCell ref="B60:H61"/>
    <mergeCell ref="AJ52:AQ52"/>
    <mergeCell ref="AR54:BA55"/>
    <mergeCell ref="B50:C51"/>
    <mergeCell ref="I52:M53"/>
    <mergeCell ref="AR56:BA57"/>
    <mergeCell ref="AR64:BA65"/>
    <mergeCell ref="I62:M63"/>
    <mergeCell ref="R68:V69"/>
    <mergeCell ref="B46:I47"/>
    <mergeCell ref="J46:P47"/>
    <mergeCell ref="BB46:BI47"/>
    <mergeCell ref="AJ50:AK51"/>
    <mergeCell ref="BY46:CE47"/>
    <mergeCell ref="CF42:CK42"/>
    <mergeCell ref="CF43:CK43"/>
    <mergeCell ref="BJ46:BP47"/>
    <mergeCell ref="D50:AH51"/>
    <mergeCell ref="AD46:AI47"/>
    <mergeCell ref="X42:AC43"/>
    <mergeCell ref="X44:AC45"/>
    <mergeCell ref="X46:AC47"/>
    <mergeCell ref="BQ42:BX43"/>
    <mergeCell ref="BY42:CE43"/>
    <mergeCell ref="BQ44:BX45"/>
    <mergeCell ref="BY44:CE45"/>
    <mergeCell ref="B42:I43"/>
    <mergeCell ref="J42:P43"/>
    <mergeCell ref="B44:I45"/>
    <mergeCell ref="J44:P45"/>
    <mergeCell ref="AD42:AI43"/>
    <mergeCell ref="AD44:AI45"/>
    <mergeCell ref="BB42:BI43"/>
    <mergeCell ref="BB44:BI45"/>
    <mergeCell ref="BJ40:BP41"/>
    <mergeCell ref="BJ42:BP43"/>
    <mergeCell ref="BJ44:BP45"/>
    <mergeCell ref="AT32:AW32"/>
    <mergeCell ref="AT33:AW33"/>
    <mergeCell ref="AT34:AW34"/>
    <mergeCell ref="BQ46:BX47"/>
    <mergeCell ref="AT31:AW31"/>
    <mergeCell ref="BQ40:BX41"/>
    <mergeCell ref="BY40:CE41"/>
    <mergeCell ref="AX34:BA34"/>
    <mergeCell ref="AX35:BA35"/>
    <mergeCell ref="AX28:BA28"/>
    <mergeCell ref="AX29:BA29"/>
    <mergeCell ref="AX30:BA30"/>
    <mergeCell ref="AX31:BA31"/>
    <mergeCell ref="AX32:BA32"/>
    <mergeCell ref="AX33:BA33"/>
    <mergeCell ref="AT30:AW30"/>
    <mergeCell ref="BB40:BI41"/>
    <mergeCell ref="AT27:AW27"/>
    <mergeCell ref="AT28:AW28"/>
    <mergeCell ref="AT29:AW29"/>
    <mergeCell ref="AP24:AS24"/>
    <mergeCell ref="AP25:AS25"/>
    <mergeCell ref="AP26:AS26"/>
    <mergeCell ref="AP27:AS27"/>
    <mergeCell ref="AP28:AS28"/>
    <mergeCell ref="AP29:AS29"/>
    <mergeCell ref="AT26:AW26"/>
    <mergeCell ref="R32:Y32"/>
    <mergeCell ref="Z32:AF32"/>
    <mergeCell ref="AH28:AO28"/>
    <mergeCell ref="B27:I27"/>
    <mergeCell ref="J27:P27"/>
    <mergeCell ref="AH27:AO27"/>
    <mergeCell ref="Z25:AF25"/>
    <mergeCell ref="B26:I26"/>
    <mergeCell ref="AH26:AO26"/>
    <mergeCell ref="B25:I25"/>
    <mergeCell ref="J25:P25"/>
    <mergeCell ref="R25:Y25"/>
    <mergeCell ref="Z27:AF27"/>
    <mergeCell ref="B6:BA7"/>
    <mergeCell ref="R27:Y27"/>
    <mergeCell ref="Z26:AF26"/>
    <mergeCell ref="Z29:AF29"/>
    <mergeCell ref="R30:Y30"/>
    <mergeCell ref="Z30:AF30"/>
    <mergeCell ref="AX26:BA26"/>
    <mergeCell ref="AX27:BA27"/>
    <mergeCell ref="J31:P31"/>
    <mergeCell ref="AH31:AO31"/>
    <mergeCell ref="R31:Y31"/>
    <mergeCell ref="AP31:AS31"/>
    <mergeCell ref="B30:I30"/>
    <mergeCell ref="J30:P30"/>
    <mergeCell ref="AH30:AO30"/>
    <mergeCell ref="Z31:AF31"/>
    <mergeCell ref="AP30:AS30"/>
    <mergeCell ref="B31:I31"/>
    <mergeCell ref="R29:Y29"/>
    <mergeCell ref="Z28:AF28"/>
    <mergeCell ref="B29:I29"/>
    <mergeCell ref="J29:P29"/>
    <mergeCell ref="AH29:AO29"/>
    <mergeCell ref="R28:Y28"/>
    <mergeCell ref="Z33:AF33"/>
    <mergeCell ref="B33:I33"/>
    <mergeCell ref="J33:P33"/>
    <mergeCell ref="Z24:AF24"/>
    <mergeCell ref="AJ22:BA23"/>
    <mergeCell ref="AX24:BA24"/>
    <mergeCell ref="AX25:BA25"/>
    <mergeCell ref="AT24:AW24"/>
    <mergeCell ref="AT25:AW25"/>
    <mergeCell ref="AH25:AO25"/>
    <mergeCell ref="T22:AF23"/>
    <mergeCell ref="B24:I24"/>
    <mergeCell ref="J24:P24"/>
    <mergeCell ref="AH24:AO24"/>
    <mergeCell ref="R24:Y24"/>
    <mergeCell ref="AP33:AS33"/>
    <mergeCell ref="AH33:AO33"/>
    <mergeCell ref="R33:Y33"/>
    <mergeCell ref="B32:I32"/>
    <mergeCell ref="J32:P32"/>
    <mergeCell ref="AH32:AO32"/>
    <mergeCell ref="B28:I28"/>
    <mergeCell ref="J28:P28"/>
    <mergeCell ref="AP32:AS32"/>
    <mergeCell ref="B17:F17"/>
    <mergeCell ref="G17:N17"/>
    <mergeCell ref="O17:R17"/>
    <mergeCell ref="S17:AA17"/>
    <mergeCell ref="AC17:AJ17"/>
    <mergeCell ref="AK17:BA17"/>
    <mergeCell ref="AC19:AJ19"/>
    <mergeCell ref="AK19:BA19"/>
    <mergeCell ref="B18:F18"/>
    <mergeCell ref="G18:N18"/>
    <mergeCell ref="O18:R18"/>
    <mergeCell ref="S18:AA18"/>
    <mergeCell ref="AC18:AJ18"/>
    <mergeCell ref="AK18:BA18"/>
    <mergeCell ref="A1:BA2"/>
    <mergeCell ref="A3:BA4"/>
    <mergeCell ref="B22:C23"/>
    <mergeCell ref="D22:P23"/>
    <mergeCell ref="AH22:AI23"/>
    <mergeCell ref="R22:S23"/>
    <mergeCell ref="B19:F19"/>
    <mergeCell ref="G19:N19"/>
    <mergeCell ref="O19:R19"/>
    <mergeCell ref="S19:AA19"/>
    <mergeCell ref="AK15:BA15"/>
    <mergeCell ref="AK13:BA13"/>
    <mergeCell ref="B14:F14"/>
    <mergeCell ref="G14:AA14"/>
    <mergeCell ref="AC14:AJ14"/>
    <mergeCell ref="AK14:BA14"/>
    <mergeCell ref="B10:AA11"/>
    <mergeCell ref="AC10:AD11"/>
    <mergeCell ref="AE10:BA11"/>
    <mergeCell ref="B12:F12"/>
    <mergeCell ref="G12:AA12"/>
    <mergeCell ref="AC12:AJ12"/>
    <mergeCell ref="AK12:BA12"/>
    <mergeCell ref="B16:F16"/>
    <mergeCell ref="G16:AA16"/>
    <mergeCell ref="AC16:AJ16"/>
    <mergeCell ref="AK16:BA16"/>
    <mergeCell ref="B13:F13"/>
    <mergeCell ref="G13:AA13"/>
    <mergeCell ref="AC13:AJ13"/>
    <mergeCell ref="B15:F15"/>
    <mergeCell ref="G15:AA15"/>
    <mergeCell ref="AC15:AJ15"/>
  </mergeCells>
  <conditionalFormatting sqref="B33:I33">
    <cfRule type="expression" dxfId="11" priority="11">
      <formula>$B$32="Other:"</formula>
    </cfRule>
  </conditionalFormatting>
  <conditionalFormatting sqref="B34:I34">
    <cfRule type="expression" dxfId="10" priority="10">
      <formula>$B$33="Other:"</formula>
    </cfRule>
  </conditionalFormatting>
  <conditionalFormatting sqref="R31:Y34">
    <cfRule type="expression" dxfId="9" priority="1">
      <formula>$R$32="Other:"</formula>
    </cfRule>
  </conditionalFormatting>
  <conditionalFormatting sqref="AH33:AO34">
    <cfRule type="expression" dxfId="8" priority="2">
      <formula>$AH$33="Other:"</formula>
    </cfRule>
  </conditionalFormatting>
  <conditionalFormatting sqref="AR52">
    <cfRule type="cellIs" dxfId="7" priority="3" operator="greaterThanOrEqual">
      <formula>0</formula>
    </cfRule>
    <cfRule type="cellIs" dxfId="6" priority="4" operator="lessThan">
      <formula>0</formula>
    </cfRule>
  </conditionalFormatting>
  <dataValidations xWindow="1655" yWindow="346" count="2">
    <dataValidation type="list" allowBlank="1" showInputMessage="1" sqref="J40:P43" xr:uid="{00000000-0002-0000-0200-000000000000}">
      <formula1>"0,1,2,3,4,5,6"</formula1>
    </dataValidation>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200-000001000000}"/>
  </dataValidations>
  <pageMargins left="0.7" right="0.7" top="0.75" bottom="0.75" header="0.3" footer="0.3"/>
  <pageSetup scale="5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L92"/>
  <sheetViews>
    <sheetView tabSelected="1" zoomScale="86" zoomScaleNormal="115" workbookViewId="0">
      <selection activeCell="B10" sqref="B10:AA11"/>
    </sheetView>
  </sheetViews>
  <sheetFormatPr defaultRowHeight="15" x14ac:dyDescent="0.25"/>
  <cols>
    <col min="1" max="38" width="3.28515625" customWidth="1"/>
    <col min="39" max="39" width="6.28515625" customWidth="1"/>
    <col min="40" max="41" width="3.28515625" customWidth="1"/>
    <col min="42" max="42" width="6" customWidth="1"/>
    <col min="43" max="53" width="3.28515625" customWidth="1"/>
    <col min="54" max="54" width="2.140625" customWidth="1"/>
    <col min="55" max="55" width="46" bestFit="1" customWidth="1"/>
    <col min="56" max="56" width="20" customWidth="1"/>
    <col min="57" max="57" width="25.85546875" customWidth="1"/>
    <col min="58" max="58" width="14.7109375" customWidth="1"/>
    <col min="59" max="59" width="8.85546875" customWidth="1"/>
  </cols>
  <sheetData>
    <row r="1" spans="1:53" x14ac:dyDescent="0.25">
      <c r="A1" s="85" t="s">
        <v>167</v>
      </c>
      <c r="B1" s="115"/>
      <c r="C1" s="115"/>
      <c r="D1" s="115"/>
      <c r="E1" s="115"/>
      <c r="F1" s="115"/>
      <c r="G1" s="115"/>
      <c r="H1" s="115"/>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row>
    <row r="2" spans="1:53" x14ac:dyDescent="0.25">
      <c r="A2" s="115"/>
      <c r="B2" s="115"/>
      <c r="C2" s="115"/>
      <c r="D2" s="115"/>
      <c r="E2" s="115"/>
      <c r="F2" s="115"/>
      <c r="G2" s="115"/>
      <c r="H2" s="115"/>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row>
    <row r="3" spans="1:53" x14ac:dyDescent="0.25">
      <c r="A3" s="117" t="s">
        <v>5</v>
      </c>
      <c r="B3" s="118"/>
      <c r="C3" s="118"/>
      <c r="D3" s="118"/>
      <c r="E3" s="118"/>
      <c r="F3" s="118"/>
      <c r="G3" s="118"/>
      <c r="H3" s="118"/>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row>
    <row r="4" spans="1:53" x14ac:dyDescent="0.25">
      <c r="A4" s="118"/>
      <c r="B4" s="118"/>
      <c r="C4" s="118"/>
      <c r="D4" s="118"/>
      <c r="E4" s="118"/>
      <c r="F4" s="118"/>
      <c r="G4" s="118"/>
      <c r="H4" s="118"/>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row>
    <row r="5" spans="1:53"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x14ac:dyDescent="0.25">
      <c r="A6" s="1"/>
      <c r="B6" s="219" t="s">
        <v>149</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1"/>
    </row>
    <row r="7" spans="1:53" x14ac:dyDescent="0.25">
      <c r="A7" s="1"/>
      <c r="B7" s="22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4"/>
    </row>
    <row r="8" spans="1:53"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x14ac:dyDescent="0.25">
      <c r="A10" s="1"/>
      <c r="B10" s="135" t="s">
        <v>7</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B10" s="10"/>
      <c r="AC10" s="138" t="s">
        <v>8</v>
      </c>
      <c r="AD10" s="139"/>
      <c r="AE10" s="142" t="s">
        <v>9</v>
      </c>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4"/>
    </row>
    <row r="11" spans="1:53" ht="15.75" thickBot="1" x14ac:dyDescent="0.3">
      <c r="A11" s="1"/>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4"/>
      <c r="AB11" s="10"/>
      <c r="AC11" s="140"/>
      <c r="AD11" s="141"/>
      <c r="AE11" s="94"/>
      <c r="AF11" s="95"/>
      <c r="AG11" s="95"/>
      <c r="AH11" s="95"/>
      <c r="AI11" s="95"/>
      <c r="AJ11" s="95"/>
      <c r="AK11" s="95"/>
      <c r="AL11" s="95"/>
      <c r="AM11" s="95"/>
      <c r="AN11" s="95"/>
      <c r="AO11" s="95"/>
      <c r="AP11" s="95"/>
      <c r="AQ11" s="95"/>
      <c r="AR11" s="95"/>
      <c r="AS11" s="95"/>
      <c r="AT11" s="95"/>
      <c r="AU11" s="95"/>
      <c r="AV11" s="95"/>
      <c r="AW11" s="95"/>
      <c r="AX11" s="95"/>
      <c r="AY11" s="95"/>
      <c r="AZ11" s="95"/>
      <c r="BA11" s="96"/>
    </row>
    <row r="12" spans="1:53" ht="15.75" x14ac:dyDescent="0.25">
      <c r="A12" s="1"/>
      <c r="B12" s="145" t="s">
        <v>38</v>
      </c>
      <c r="C12" s="146"/>
      <c r="D12" s="146"/>
      <c r="E12" s="146"/>
      <c r="F12" s="147"/>
      <c r="G12" s="148"/>
      <c r="H12" s="149"/>
      <c r="I12" s="149"/>
      <c r="J12" s="149"/>
      <c r="K12" s="149"/>
      <c r="L12" s="149"/>
      <c r="M12" s="149"/>
      <c r="N12" s="149"/>
      <c r="O12" s="149"/>
      <c r="P12" s="149"/>
      <c r="Q12" s="149"/>
      <c r="R12" s="149"/>
      <c r="S12" s="149"/>
      <c r="T12" s="149"/>
      <c r="U12" s="149"/>
      <c r="V12" s="149"/>
      <c r="W12" s="149"/>
      <c r="X12" s="149"/>
      <c r="Y12" s="149"/>
      <c r="Z12" s="149"/>
      <c r="AA12" s="150"/>
      <c r="AB12" s="10"/>
      <c r="AC12" s="151" t="s">
        <v>39</v>
      </c>
      <c r="AD12" s="152"/>
      <c r="AE12" s="152"/>
      <c r="AF12" s="152"/>
      <c r="AG12" s="152"/>
      <c r="AH12" s="152"/>
      <c r="AI12" s="152"/>
      <c r="AJ12" s="153"/>
      <c r="AK12" s="154"/>
      <c r="AL12" s="155"/>
      <c r="AM12" s="155"/>
      <c r="AN12" s="155"/>
      <c r="AO12" s="155"/>
      <c r="AP12" s="155"/>
      <c r="AQ12" s="155"/>
      <c r="AR12" s="155"/>
      <c r="AS12" s="155"/>
      <c r="AT12" s="155"/>
      <c r="AU12" s="155"/>
      <c r="AV12" s="155"/>
      <c r="AW12" s="155"/>
      <c r="AX12" s="155"/>
      <c r="AY12" s="155"/>
      <c r="AZ12" s="155"/>
      <c r="BA12" s="156"/>
    </row>
    <row r="13" spans="1:53" ht="15.75" x14ac:dyDescent="0.25">
      <c r="A13" s="1"/>
      <c r="B13" s="106" t="s">
        <v>40</v>
      </c>
      <c r="C13" s="107"/>
      <c r="D13" s="107"/>
      <c r="E13" s="107"/>
      <c r="F13" s="108"/>
      <c r="G13" s="112"/>
      <c r="H13" s="113"/>
      <c r="I13" s="113"/>
      <c r="J13" s="113"/>
      <c r="K13" s="113"/>
      <c r="L13" s="113"/>
      <c r="M13" s="113"/>
      <c r="N13" s="113"/>
      <c r="O13" s="113"/>
      <c r="P13" s="113"/>
      <c r="Q13" s="113"/>
      <c r="R13" s="113"/>
      <c r="S13" s="113"/>
      <c r="T13" s="113"/>
      <c r="U13" s="113"/>
      <c r="V13" s="113"/>
      <c r="W13" s="113"/>
      <c r="X13" s="113"/>
      <c r="Y13" s="113"/>
      <c r="Z13" s="113"/>
      <c r="AA13" s="114"/>
      <c r="AB13" s="10"/>
      <c r="AC13" s="106" t="s">
        <v>41</v>
      </c>
      <c r="AD13" s="107"/>
      <c r="AE13" s="107"/>
      <c r="AF13" s="107"/>
      <c r="AG13" s="107"/>
      <c r="AH13" s="107"/>
      <c r="AI13" s="107"/>
      <c r="AJ13" s="108"/>
      <c r="AK13" s="109"/>
      <c r="AL13" s="110"/>
      <c r="AM13" s="110"/>
      <c r="AN13" s="110"/>
      <c r="AO13" s="110"/>
      <c r="AP13" s="110"/>
      <c r="AQ13" s="110"/>
      <c r="AR13" s="110"/>
      <c r="AS13" s="110"/>
      <c r="AT13" s="110"/>
      <c r="AU13" s="110"/>
      <c r="AV13" s="110"/>
      <c r="AW13" s="110"/>
      <c r="AX13" s="110"/>
      <c r="AY13" s="110"/>
      <c r="AZ13" s="110"/>
      <c r="BA13" s="111"/>
    </row>
    <row r="14" spans="1:53" ht="15.75" x14ac:dyDescent="0.25">
      <c r="A14" s="1"/>
      <c r="B14" s="106" t="s">
        <v>42</v>
      </c>
      <c r="C14" s="107"/>
      <c r="D14" s="107"/>
      <c r="E14" s="107"/>
      <c r="F14" s="108"/>
      <c r="G14" s="112"/>
      <c r="H14" s="113"/>
      <c r="I14" s="113"/>
      <c r="J14" s="113"/>
      <c r="K14" s="113"/>
      <c r="L14" s="113"/>
      <c r="M14" s="113"/>
      <c r="N14" s="113"/>
      <c r="O14" s="113"/>
      <c r="P14" s="113"/>
      <c r="Q14" s="113"/>
      <c r="R14" s="113"/>
      <c r="S14" s="113"/>
      <c r="T14" s="113"/>
      <c r="U14" s="113"/>
      <c r="V14" s="113"/>
      <c r="W14" s="113"/>
      <c r="X14" s="113"/>
      <c r="Y14" s="113"/>
      <c r="Z14" s="113"/>
      <c r="AA14" s="114"/>
      <c r="AB14" s="10"/>
      <c r="AC14" s="106" t="s">
        <v>43</v>
      </c>
      <c r="AD14" s="107"/>
      <c r="AE14" s="107"/>
      <c r="AF14" s="107"/>
      <c r="AG14" s="107"/>
      <c r="AH14" s="107"/>
      <c r="AI14" s="107"/>
      <c r="AJ14" s="108"/>
      <c r="AK14" s="109"/>
      <c r="AL14" s="110"/>
      <c r="AM14" s="110"/>
      <c r="AN14" s="110"/>
      <c r="AO14" s="110"/>
      <c r="AP14" s="110"/>
      <c r="AQ14" s="110"/>
      <c r="AR14" s="110"/>
      <c r="AS14" s="110"/>
      <c r="AT14" s="110"/>
      <c r="AU14" s="110"/>
      <c r="AV14" s="110"/>
      <c r="AW14" s="110"/>
      <c r="AX14" s="110"/>
      <c r="AY14" s="110"/>
      <c r="AZ14" s="110"/>
      <c r="BA14" s="111"/>
    </row>
    <row r="15" spans="1:53" ht="15.75" x14ac:dyDescent="0.25">
      <c r="A15" s="1"/>
      <c r="B15" s="106" t="s">
        <v>41</v>
      </c>
      <c r="C15" s="107"/>
      <c r="D15" s="107"/>
      <c r="E15" s="107"/>
      <c r="F15" s="108"/>
      <c r="G15" s="112"/>
      <c r="H15" s="113"/>
      <c r="I15" s="113"/>
      <c r="J15" s="113"/>
      <c r="K15" s="113"/>
      <c r="L15" s="113"/>
      <c r="M15" s="113"/>
      <c r="N15" s="113"/>
      <c r="O15" s="113"/>
      <c r="P15" s="113"/>
      <c r="Q15" s="113"/>
      <c r="R15" s="113"/>
      <c r="S15" s="113"/>
      <c r="T15" s="113"/>
      <c r="U15" s="113"/>
      <c r="V15" s="113"/>
      <c r="W15" s="113"/>
      <c r="X15" s="113"/>
      <c r="Y15" s="113"/>
      <c r="Z15" s="113"/>
      <c r="AA15" s="114"/>
      <c r="AB15" s="10"/>
      <c r="AC15" s="106" t="s">
        <v>44</v>
      </c>
      <c r="AD15" s="107"/>
      <c r="AE15" s="107"/>
      <c r="AF15" s="107"/>
      <c r="AG15" s="107"/>
      <c r="AH15" s="107"/>
      <c r="AI15" s="107"/>
      <c r="AJ15" s="108"/>
      <c r="AK15" s="109"/>
      <c r="AL15" s="110"/>
      <c r="AM15" s="110"/>
      <c r="AN15" s="110"/>
      <c r="AO15" s="110"/>
      <c r="AP15" s="110"/>
      <c r="AQ15" s="110"/>
      <c r="AR15" s="110"/>
      <c r="AS15" s="110"/>
      <c r="AT15" s="110"/>
      <c r="AU15" s="110"/>
      <c r="AV15" s="110"/>
      <c r="AW15" s="110"/>
      <c r="AX15" s="110"/>
      <c r="AY15" s="110"/>
      <c r="AZ15" s="110"/>
      <c r="BA15" s="111"/>
    </row>
    <row r="16" spans="1:53" ht="15.75" x14ac:dyDescent="0.25">
      <c r="A16" s="1"/>
      <c r="B16" s="106" t="s">
        <v>43</v>
      </c>
      <c r="C16" s="107"/>
      <c r="D16" s="107"/>
      <c r="E16" s="107"/>
      <c r="F16" s="108"/>
      <c r="G16" s="103"/>
      <c r="H16" s="104"/>
      <c r="I16" s="104"/>
      <c r="J16" s="104"/>
      <c r="K16" s="104"/>
      <c r="L16" s="104"/>
      <c r="M16" s="104"/>
      <c r="N16" s="104"/>
      <c r="O16" s="104"/>
      <c r="P16" s="104"/>
      <c r="Q16" s="104"/>
      <c r="R16" s="104"/>
      <c r="S16" s="104"/>
      <c r="T16" s="104"/>
      <c r="U16" s="104"/>
      <c r="V16" s="104"/>
      <c r="W16" s="104"/>
      <c r="X16" s="104"/>
      <c r="Y16" s="104"/>
      <c r="Z16" s="104"/>
      <c r="AA16" s="105"/>
      <c r="AB16" s="10"/>
      <c r="AC16" s="106" t="s">
        <v>45</v>
      </c>
      <c r="AD16" s="107"/>
      <c r="AE16" s="107"/>
      <c r="AF16" s="107"/>
      <c r="AG16" s="107"/>
      <c r="AH16" s="107"/>
      <c r="AI16" s="107"/>
      <c r="AJ16" s="108"/>
      <c r="AK16" s="109"/>
      <c r="AL16" s="110"/>
      <c r="AM16" s="110"/>
      <c r="AN16" s="110"/>
      <c r="AO16" s="110"/>
      <c r="AP16" s="110"/>
      <c r="AQ16" s="110"/>
      <c r="AR16" s="110"/>
      <c r="AS16" s="110"/>
      <c r="AT16" s="110"/>
      <c r="AU16" s="110"/>
      <c r="AV16" s="110"/>
      <c r="AW16" s="110"/>
      <c r="AX16" s="110"/>
      <c r="AY16" s="110"/>
      <c r="AZ16" s="110"/>
      <c r="BA16" s="111"/>
    </row>
    <row r="17" spans="1:53" ht="15.75" x14ac:dyDescent="0.25">
      <c r="A17" s="1"/>
      <c r="B17" s="106" t="s">
        <v>44</v>
      </c>
      <c r="C17" s="107"/>
      <c r="D17" s="107"/>
      <c r="E17" s="107"/>
      <c r="F17" s="108"/>
      <c r="G17" s="112"/>
      <c r="H17" s="113"/>
      <c r="I17" s="113"/>
      <c r="J17" s="113"/>
      <c r="K17" s="113"/>
      <c r="L17" s="113"/>
      <c r="M17" s="113"/>
      <c r="N17" s="157"/>
      <c r="O17" s="158" t="s">
        <v>45</v>
      </c>
      <c r="P17" s="159"/>
      <c r="Q17" s="159"/>
      <c r="R17" s="160"/>
      <c r="S17" s="112"/>
      <c r="T17" s="113"/>
      <c r="U17" s="113"/>
      <c r="V17" s="113"/>
      <c r="W17" s="113"/>
      <c r="X17" s="113"/>
      <c r="Y17" s="113"/>
      <c r="Z17" s="113"/>
      <c r="AA17" s="114"/>
      <c r="AB17" s="10"/>
      <c r="AC17" s="106" t="s">
        <v>46</v>
      </c>
      <c r="AD17" s="107"/>
      <c r="AE17" s="107"/>
      <c r="AF17" s="107"/>
      <c r="AG17" s="107"/>
      <c r="AH17" s="107"/>
      <c r="AI17" s="107"/>
      <c r="AJ17" s="108"/>
      <c r="AK17" s="161"/>
      <c r="AL17" s="162"/>
      <c r="AM17" s="162"/>
      <c r="AN17" s="162"/>
      <c r="AO17" s="162"/>
      <c r="AP17" s="162"/>
      <c r="AQ17" s="162"/>
      <c r="AR17" s="162"/>
      <c r="AS17" s="162"/>
      <c r="AT17" s="162"/>
      <c r="AU17" s="162"/>
      <c r="AV17" s="162"/>
      <c r="AW17" s="162"/>
      <c r="AX17" s="162"/>
      <c r="AY17" s="162"/>
      <c r="AZ17" s="162"/>
      <c r="BA17" s="163"/>
    </row>
    <row r="18" spans="1:53" ht="15.75" x14ac:dyDescent="0.25">
      <c r="A18" s="1"/>
      <c r="B18" s="106" t="s">
        <v>47</v>
      </c>
      <c r="C18" s="107"/>
      <c r="D18" s="107"/>
      <c r="E18" s="107"/>
      <c r="F18" s="108"/>
      <c r="G18" s="112"/>
      <c r="H18" s="113"/>
      <c r="I18" s="113"/>
      <c r="J18" s="113"/>
      <c r="K18" s="113"/>
      <c r="L18" s="113"/>
      <c r="M18" s="113"/>
      <c r="N18" s="157"/>
      <c r="O18" s="167" t="s">
        <v>48</v>
      </c>
      <c r="P18" s="107"/>
      <c r="Q18" s="107"/>
      <c r="R18" s="108"/>
      <c r="S18" s="112"/>
      <c r="T18" s="113"/>
      <c r="U18" s="113"/>
      <c r="V18" s="113"/>
      <c r="W18" s="113"/>
      <c r="X18" s="113"/>
      <c r="Y18" s="113"/>
      <c r="Z18" s="113"/>
      <c r="AA18" s="114"/>
      <c r="AB18" s="10"/>
      <c r="AC18" s="106" t="s">
        <v>51</v>
      </c>
      <c r="AD18" s="107"/>
      <c r="AE18" s="107"/>
      <c r="AF18" s="107"/>
      <c r="AG18" s="107"/>
      <c r="AH18" s="107"/>
      <c r="AI18" s="107"/>
      <c r="AJ18" s="107"/>
      <c r="AK18" s="168"/>
      <c r="AL18" s="169"/>
      <c r="AM18" s="169"/>
      <c r="AN18" s="169"/>
      <c r="AO18" s="169"/>
      <c r="AP18" s="169"/>
      <c r="AQ18" s="169"/>
      <c r="AR18" s="169"/>
      <c r="AS18" s="169"/>
      <c r="AT18" s="169"/>
      <c r="AU18" s="169"/>
      <c r="AV18" s="169"/>
      <c r="AW18" s="169"/>
      <c r="AX18" s="169"/>
      <c r="AY18" s="169"/>
      <c r="AZ18" s="169"/>
      <c r="BA18" s="170"/>
    </row>
    <row r="19" spans="1:53" ht="16.5" thickBot="1" x14ac:dyDescent="0.3">
      <c r="A19" s="1"/>
      <c r="B19" s="125" t="s">
        <v>49</v>
      </c>
      <c r="C19" s="126"/>
      <c r="D19" s="126"/>
      <c r="E19" s="126"/>
      <c r="F19" s="127"/>
      <c r="G19" s="128"/>
      <c r="H19" s="129"/>
      <c r="I19" s="129"/>
      <c r="J19" s="129"/>
      <c r="K19" s="129"/>
      <c r="L19" s="129"/>
      <c r="M19" s="129"/>
      <c r="N19" s="130"/>
      <c r="O19" s="131" t="s">
        <v>50</v>
      </c>
      <c r="P19" s="126"/>
      <c r="Q19" s="126"/>
      <c r="R19" s="127"/>
      <c r="S19" s="132"/>
      <c r="T19" s="133"/>
      <c r="U19" s="133"/>
      <c r="V19" s="133"/>
      <c r="W19" s="133"/>
      <c r="X19" s="133"/>
      <c r="Y19" s="133"/>
      <c r="Z19" s="133"/>
      <c r="AA19" s="134"/>
      <c r="AB19" s="10"/>
      <c r="AC19" s="125" t="s">
        <v>102</v>
      </c>
      <c r="AD19" s="126"/>
      <c r="AE19" s="126"/>
      <c r="AF19" s="126"/>
      <c r="AG19" s="126"/>
      <c r="AH19" s="126"/>
      <c r="AI19" s="126"/>
      <c r="AJ19" s="127"/>
      <c r="AK19" s="164"/>
      <c r="AL19" s="165"/>
      <c r="AM19" s="165"/>
      <c r="AN19" s="165"/>
      <c r="AO19" s="165"/>
      <c r="AP19" s="165"/>
      <c r="AQ19" s="165"/>
      <c r="AR19" s="165"/>
      <c r="AS19" s="165"/>
      <c r="AT19" s="165"/>
      <c r="AU19" s="165"/>
      <c r="AV19" s="165"/>
      <c r="AW19" s="165"/>
      <c r="AX19" s="165"/>
      <c r="AY19" s="165"/>
      <c r="AZ19" s="165"/>
      <c r="BA19" s="166"/>
    </row>
    <row r="20" spans="1:5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8.75" x14ac:dyDescent="0.25">
      <c r="A22" s="1"/>
      <c r="B22" s="119" t="s">
        <v>10</v>
      </c>
      <c r="C22" s="79"/>
      <c r="D22" s="121" t="s">
        <v>11</v>
      </c>
      <c r="E22" s="122"/>
      <c r="F22" s="122"/>
      <c r="G22" s="122"/>
      <c r="H22" s="122"/>
      <c r="I22" s="122"/>
      <c r="J22" s="122"/>
      <c r="K22" s="122"/>
      <c r="L22" s="122"/>
      <c r="M22" s="122"/>
      <c r="N22" s="122"/>
      <c r="O22" s="122"/>
      <c r="P22" s="122"/>
      <c r="Q22" s="11"/>
      <c r="R22" s="119" t="s">
        <v>12</v>
      </c>
      <c r="S22" s="79"/>
      <c r="T22" s="121" t="s">
        <v>15</v>
      </c>
      <c r="U22" s="122"/>
      <c r="V22" s="122"/>
      <c r="W22" s="122"/>
      <c r="X22" s="122"/>
      <c r="Y22" s="122"/>
      <c r="Z22" s="122"/>
      <c r="AA22" s="122"/>
      <c r="AB22" s="122"/>
      <c r="AC22" s="122"/>
      <c r="AD22" s="122"/>
      <c r="AE22" s="122"/>
      <c r="AF22" s="122"/>
      <c r="AG22" s="1"/>
      <c r="AH22" s="119" t="s">
        <v>14</v>
      </c>
      <c r="AI22" s="79"/>
      <c r="AJ22" s="182" t="s">
        <v>13</v>
      </c>
      <c r="AK22" s="183"/>
      <c r="AL22" s="183"/>
      <c r="AM22" s="183"/>
      <c r="AN22" s="183"/>
      <c r="AO22" s="183"/>
      <c r="AP22" s="183"/>
      <c r="AQ22" s="183"/>
      <c r="AR22" s="183"/>
      <c r="AS22" s="183"/>
      <c r="AT22" s="183"/>
      <c r="AU22" s="183"/>
      <c r="AV22" s="183"/>
      <c r="AW22" s="183"/>
      <c r="AX22" s="183"/>
      <c r="AY22" s="183"/>
      <c r="AZ22" s="183"/>
      <c r="BA22" s="184"/>
    </row>
    <row r="23" spans="1:53" ht="19.5" thickBot="1" x14ac:dyDescent="0.3">
      <c r="A23" s="1"/>
      <c r="B23" s="120"/>
      <c r="C23" s="82"/>
      <c r="D23" s="123"/>
      <c r="E23" s="124"/>
      <c r="F23" s="124"/>
      <c r="G23" s="124"/>
      <c r="H23" s="124"/>
      <c r="I23" s="124"/>
      <c r="J23" s="124"/>
      <c r="K23" s="124"/>
      <c r="L23" s="124"/>
      <c r="M23" s="124"/>
      <c r="N23" s="124"/>
      <c r="O23" s="124"/>
      <c r="P23" s="124"/>
      <c r="Q23" s="11"/>
      <c r="R23" s="120"/>
      <c r="S23" s="82"/>
      <c r="T23" s="123"/>
      <c r="U23" s="124"/>
      <c r="V23" s="124"/>
      <c r="W23" s="124"/>
      <c r="X23" s="124"/>
      <c r="Y23" s="124"/>
      <c r="Z23" s="124"/>
      <c r="AA23" s="124"/>
      <c r="AB23" s="124"/>
      <c r="AC23" s="124"/>
      <c r="AD23" s="124"/>
      <c r="AE23" s="124"/>
      <c r="AF23" s="124"/>
      <c r="AG23" s="1"/>
      <c r="AH23" s="120"/>
      <c r="AI23" s="82"/>
      <c r="AJ23" s="185"/>
      <c r="AK23" s="186"/>
      <c r="AL23" s="186"/>
      <c r="AM23" s="186"/>
      <c r="AN23" s="186"/>
      <c r="AO23" s="186"/>
      <c r="AP23" s="186"/>
      <c r="AQ23" s="186"/>
      <c r="AR23" s="186"/>
      <c r="AS23" s="186"/>
      <c r="AT23" s="186"/>
      <c r="AU23" s="186"/>
      <c r="AV23" s="186"/>
      <c r="AW23" s="186"/>
      <c r="AX23" s="186"/>
      <c r="AY23" s="186"/>
      <c r="AZ23" s="186"/>
      <c r="BA23" s="187"/>
    </row>
    <row r="24" spans="1:53" x14ac:dyDescent="0.25">
      <c r="A24" s="1"/>
      <c r="B24" s="151"/>
      <c r="C24" s="152"/>
      <c r="D24" s="152"/>
      <c r="E24" s="152"/>
      <c r="F24" s="152"/>
      <c r="G24" s="152"/>
      <c r="H24" s="152"/>
      <c r="I24" s="152"/>
      <c r="J24" s="203" t="s">
        <v>52</v>
      </c>
      <c r="K24" s="203"/>
      <c r="L24" s="203"/>
      <c r="M24" s="203"/>
      <c r="N24" s="203"/>
      <c r="O24" s="203"/>
      <c r="P24" s="204"/>
      <c r="Q24" s="10"/>
      <c r="R24" s="208"/>
      <c r="S24" s="209"/>
      <c r="T24" s="209"/>
      <c r="U24" s="209"/>
      <c r="V24" s="209"/>
      <c r="W24" s="209"/>
      <c r="X24" s="209"/>
      <c r="Y24" s="209"/>
      <c r="Z24" s="180" t="s">
        <v>52</v>
      </c>
      <c r="AA24" s="180"/>
      <c r="AB24" s="180"/>
      <c r="AC24" s="180"/>
      <c r="AD24" s="180"/>
      <c r="AE24" s="180"/>
      <c r="AF24" s="181"/>
      <c r="AG24" s="1"/>
      <c r="AH24" s="205"/>
      <c r="AI24" s="206"/>
      <c r="AJ24" s="207"/>
      <c r="AK24" s="207"/>
      <c r="AL24" s="207"/>
      <c r="AM24" s="207"/>
      <c r="AN24" s="207"/>
      <c r="AO24" s="207"/>
      <c r="AP24" s="196" t="s">
        <v>1</v>
      </c>
      <c r="AQ24" s="197"/>
      <c r="AR24" s="197"/>
      <c r="AS24" s="197"/>
      <c r="AT24" s="196" t="s">
        <v>99</v>
      </c>
      <c r="AU24" s="197"/>
      <c r="AV24" s="197"/>
      <c r="AW24" s="197"/>
      <c r="AX24" s="188" t="s">
        <v>53</v>
      </c>
      <c r="AY24" s="189"/>
      <c r="AZ24" s="190"/>
      <c r="BA24" s="191"/>
    </row>
    <row r="25" spans="1:53" ht="15.75" thickBot="1" x14ac:dyDescent="0.3">
      <c r="A25" s="1"/>
      <c r="B25" s="200" t="s">
        <v>54</v>
      </c>
      <c r="C25" s="201"/>
      <c r="D25" s="201"/>
      <c r="E25" s="201"/>
      <c r="F25" s="201"/>
      <c r="G25" s="201"/>
      <c r="H25" s="201"/>
      <c r="I25" s="202"/>
      <c r="J25" s="241">
        <v>1000</v>
      </c>
      <c r="K25" s="242"/>
      <c r="L25" s="242"/>
      <c r="M25" s="242"/>
      <c r="N25" s="242"/>
      <c r="O25" s="242"/>
      <c r="P25" s="243"/>
      <c r="Q25" s="10"/>
      <c r="R25" s="106" t="s">
        <v>56</v>
      </c>
      <c r="S25" s="225"/>
      <c r="T25" s="225"/>
      <c r="U25" s="225"/>
      <c r="V25" s="225"/>
      <c r="W25" s="225"/>
      <c r="X25" s="225"/>
      <c r="Y25" s="226"/>
      <c r="Z25" s="540">
        <f>IFERROR((((X40-100000)*0.03)+(100000*0.07))*1.05,0)</f>
        <v>26250</v>
      </c>
      <c r="AA25" s="541"/>
      <c r="AB25" s="541"/>
      <c r="AC25" s="541"/>
      <c r="AD25" s="541"/>
      <c r="AE25" s="541"/>
      <c r="AF25" s="542"/>
      <c r="AG25" s="1"/>
      <c r="AH25" s="200" t="s">
        <v>55</v>
      </c>
      <c r="AI25" s="201"/>
      <c r="AJ25" s="201"/>
      <c r="AK25" s="201"/>
      <c r="AL25" s="201"/>
      <c r="AM25" s="201"/>
      <c r="AN25" s="201"/>
      <c r="AO25" s="202"/>
      <c r="AP25" s="252">
        <v>100</v>
      </c>
      <c r="AQ25" s="253"/>
      <c r="AR25" s="253"/>
      <c r="AS25" s="254"/>
      <c r="AT25" s="198">
        <f t="shared" ref="AT25:AT34" si="0">AP25*$J$44</f>
        <v>500</v>
      </c>
      <c r="AU25" s="199"/>
      <c r="AV25" s="199"/>
      <c r="AW25" s="199"/>
      <c r="AX25" s="192">
        <f t="shared" ref="AX25:AX34" si="1">IFERROR(AP25/$AP$35,0)</f>
        <v>0.20202020202020202</v>
      </c>
      <c r="AY25" s="193"/>
      <c r="AZ25" s="194"/>
      <c r="BA25" s="195"/>
    </row>
    <row r="26" spans="1:53" ht="15.75" thickBot="1" x14ac:dyDescent="0.3">
      <c r="A26" s="1"/>
      <c r="B26" s="200" t="s">
        <v>56</v>
      </c>
      <c r="C26" s="201"/>
      <c r="D26" s="201"/>
      <c r="E26" s="201"/>
      <c r="F26" s="201"/>
      <c r="G26" s="201"/>
      <c r="H26" s="201"/>
      <c r="I26" s="202"/>
      <c r="J26" s="177">
        <v>0</v>
      </c>
      <c r="K26" s="178"/>
      <c r="L26" s="178"/>
      <c r="M26" s="178"/>
      <c r="N26" s="178"/>
      <c r="O26" s="178"/>
      <c r="P26" s="179"/>
      <c r="Q26" s="10"/>
      <c r="R26" s="106" t="s">
        <v>151</v>
      </c>
      <c r="S26" s="225"/>
      <c r="T26" s="225"/>
      <c r="U26" s="225"/>
      <c r="V26" s="225"/>
      <c r="W26" s="225"/>
      <c r="X26" s="225"/>
      <c r="Y26" s="225"/>
      <c r="Z26" s="227">
        <v>0</v>
      </c>
      <c r="AA26" s="228"/>
      <c r="AB26" s="228"/>
      <c r="AC26" s="228"/>
      <c r="AD26" s="228"/>
      <c r="AE26" s="228"/>
      <c r="AF26" s="229"/>
      <c r="AG26" s="1"/>
      <c r="AH26" s="200" t="s">
        <v>57</v>
      </c>
      <c r="AI26" s="201"/>
      <c r="AJ26" s="201"/>
      <c r="AK26" s="201"/>
      <c r="AL26" s="201"/>
      <c r="AM26" s="201"/>
      <c r="AN26" s="201"/>
      <c r="AO26" s="202"/>
      <c r="AP26" s="210">
        <v>100</v>
      </c>
      <c r="AQ26" s="211"/>
      <c r="AR26" s="211"/>
      <c r="AS26" s="212"/>
      <c r="AT26" s="247">
        <f t="shared" si="0"/>
        <v>500</v>
      </c>
      <c r="AU26" s="248"/>
      <c r="AV26" s="248"/>
      <c r="AW26" s="248"/>
      <c r="AX26" s="231">
        <f t="shared" si="1"/>
        <v>0.20202020202020202</v>
      </c>
      <c r="AY26" s="232"/>
      <c r="AZ26" s="233"/>
      <c r="BA26" s="234"/>
    </row>
    <row r="27" spans="1:53" x14ac:dyDescent="0.25">
      <c r="A27" s="1"/>
      <c r="B27" s="200" t="s">
        <v>58</v>
      </c>
      <c r="C27" s="201"/>
      <c r="D27" s="201"/>
      <c r="E27" s="201"/>
      <c r="F27" s="201"/>
      <c r="G27" s="201"/>
      <c r="H27" s="201"/>
      <c r="I27" s="202"/>
      <c r="J27" s="177">
        <v>185</v>
      </c>
      <c r="K27" s="178"/>
      <c r="L27" s="178"/>
      <c r="M27" s="178"/>
      <c r="N27" s="178"/>
      <c r="O27" s="178"/>
      <c r="P27" s="179"/>
      <c r="Q27" s="10"/>
      <c r="R27" s="106" t="s">
        <v>132</v>
      </c>
      <c r="S27" s="225"/>
      <c r="T27" s="225"/>
      <c r="U27" s="225"/>
      <c r="V27" s="225"/>
      <c r="W27" s="225"/>
      <c r="X27" s="225"/>
      <c r="Y27" s="226"/>
      <c r="Z27" s="244">
        <v>1000</v>
      </c>
      <c r="AA27" s="245"/>
      <c r="AB27" s="245"/>
      <c r="AC27" s="245"/>
      <c r="AD27" s="245"/>
      <c r="AE27" s="245"/>
      <c r="AF27" s="246"/>
      <c r="AG27" s="1"/>
      <c r="AH27" s="200" t="s">
        <v>59</v>
      </c>
      <c r="AI27" s="201"/>
      <c r="AJ27" s="201"/>
      <c r="AK27" s="201"/>
      <c r="AL27" s="201"/>
      <c r="AM27" s="201"/>
      <c r="AN27" s="201"/>
      <c r="AO27" s="202"/>
      <c r="AP27" s="210">
        <v>45</v>
      </c>
      <c r="AQ27" s="211"/>
      <c r="AR27" s="211"/>
      <c r="AS27" s="212"/>
      <c r="AT27" s="247">
        <f t="shared" si="0"/>
        <v>225</v>
      </c>
      <c r="AU27" s="248"/>
      <c r="AV27" s="248"/>
      <c r="AW27" s="248"/>
      <c r="AX27" s="231">
        <f t="shared" si="1"/>
        <v>9.0909090909090912E-2</v>
      </c>
      <c r="AY27" s="232"/>
      <c r="AZ27" s="233"/>
      <c r="BA27" s="234"/>
    </row>
    <row r="28" spans="1:53" x14ac:dyDescent="0.25">
      <c r="A28" s="1"/>
      <c r="B28" s="200" t="s">
        <v>60</v>
      </c>
      <c r="C28" s="201"/>
      <c r="D28" s="201"/>
      <c r="E28" s="201"/>
      <c r="F28" s="201"/>
      <c r="G28" s="201"/>
      <c r="H28" s="201"/>
      <c r="I28" s="202"/>
      <c r="J28" s="177">
        <v>10</v>
      </c>
      <c r="K28" s="178"/>
      <c r="L28" s="178"/>
      <c r="M28" s="178"/>
      <c r="N28" s="178"/>
      <c r="O28" s="178"/>
      <c r="P28" s="179"/>
      <c r="Q28" s="10"/>
      <c r="R28" s="106" t="s">
        <v>64</v>
      </c>
      <c r="S28" s="107"/>
      <c r="T28" s="107"/>
      <c r="U28" s="107"/>
      <c r="V28" s="107"/>
      <c r="W28" s="107"/>
      <c r="X28" s="107"/>
      <c r="Y28" s="108"/>
      <c r="Z28" s="171">
        <v>300</v>
      </c>
      <c r="AA28" s="172"/>
      <c r="AB28" s="172"/>
      <c r="AC28" s="172"/>
      <c r="AD28" s="172"/>
      <c r="AE28" s="172"/>
      <c r="AF28" s="173"/>
      <c r="AG28" s="1"/>
      <c r="AH28" s="200" t="s">
        <v>61</v>
      </c>
      <c r="AI28" s="201"/>
      <c r="AJ28" s="201"/>
      <c r="AK28" s="201"/>
      <c r="AL28" s="201"/>
      <c r="AM28" s="201"/>
      <c r="AN28" s="201"/>
      <c r="AO28" s="202"/>
      <c r="AP28" s="210">
        <v>0</v>
      </c>
      <c r="AQ28" s="211"/>
      <c r="AR28" s="211"/>
      <c r="AS28" s="212"/>
      <c r="AT28" s="247">
        <f t="shared" si="0"/>
        <v>0</v>
      </c>
      <c r="AU28" s="248"/>
      <c r="AV28" s="248"/>
      <c r="AW28" s="248"/>
      <c r="AX28" s="231">
        <f t="shared" si="1"/>
        <v>0</v>
      </c>
      <c r="AY28" s="232"/>
      <c r="AZ28" s="233"/>
      <c r="BA28" s="234"/>
    </row>
    <row r="29" spans="1:53" x14ac:dyDescent="0.25">
      <c r="A29" s="1"/>
      <c r="B29" s="200" t="s">
        <v>62</v>
      </c>
      <c r="C29" s="201"/>
      <c r="D29" s="201"/>
      <c r="E29" s="201"/>
      <c r="F29" s="201"/>
      <c r="G29" s="201"/>
      <c r="H29" s="201"/>
      <c r="I29" s="202"/>
      <c r="J29" s="177">
        <v>0</v>
      </c>
      <c r="K29" s="178"/>
      <c r="L29" s="178"/>
      <c r="M29" s="178"/>
      <c r="N29" s="178"/>
      <c r="O29" s="178"/>
      <c r="P29" s="179"/>
      <c r="Q29" s="10"/>
      <c r="R29" s="106" t="s">
        <v>67</v>
      </c>
      <c r="S29" s="107"/>
      <c r="T29" s="107"/>
      <c r="U29" s="107"/>
      <c r="V29" s="107"/>
      <c r="W29" s="107"/>
      <c r="X29" s="107"/>
      <c r="Y29" s="108"/>
      <c r="Z29" s="230">
        <v>0</v>
      </c>
      <c r="AA29" s="172"/>
      <c r="AB29" s="172"/>
      <c r="AC29" s="172"/>
      <c r="AD29" s="172"/>
      <c r="AE29" s="172"/>
      <c r="AF29" s="173"/>
      <c r="AG29" s="1"/>
      <c r="AH29" s="200" t="s">
        <v>63</v>
      </c>
      <c r="AI29" s="201"/>
      <c r="AJ29" s="201"/>
      <c r="AK29" s="201"/>
      <c r="AL29" s="201"/>
      <c r="AM29" s="201"/>
      <c r="AN29" s="201"/>
      <c r="AO29" s="202"/>
      <c r="AP29" s="210">
        <v>0</v>
      </c>
      <c r="AQ29" s="211"/>
      <c r="AR29" s="211"/>
      <c r="AS29" s="212"/>
      <c r="AT29" s="247">
        <f t="shared" si="0"/>
        <v>0</v>
      </c>
      <c r="AU29" s="248"/>
      <c r="AV29" s="248"/>
      <c r="AW29" s="248"/>
      <c r="AX29" s="231">
        <f t="shared" si="1"/>
        <v>0</v>
      </c>
      <c r="AY29" s="232"/>
      <c r="AZ29" s="233"/>
      <c r="BA29" s="234"/>
    </row>
    <row r="30" spans="1:53" x14ac:dyDescent="0.25">
      <c r="A30" s="1"/>
      <c r="B30" s="200" t="s">
        <v>65</v>
      </c>
      <c r="C30" s="201"/>
      <c r="D30" s="201"/>
      <c r="E30" s="201"/>
      <c r="F30" s="201"/>
      <c r="G30" s="201"/>
      <c r="H30" s="201"/>
      <c r="I30" s="202"/>
      <c r="J30" s="177">
        <v>425</v>
      </c>
      <c r="K30" s="178"/>
      <c r="L30" s="178"/>
      <c r="M30" s="178"/>
      <c r="N30" s="178"/>
      <c r="O30" s="178"/>
      <c r="P30" s="179"/>
      <c r="Q30" s="10"/>
      <c r="R30" s="200" t="s">
        <v>162</v>
      </c>
      <c r="S30" s="201"/>
      <c r="T30" s="201"/>
      <c r="U30" s="201"/>
      <c r="V30" s="201"/>
      <c r="W30" s="201"/>
      <c r="X30" s="201"/>
      <c r="Y30" s="202"/>
      <c r="Z30" s="230">
        <v>0</v>
      </c>
      <c r="AA30" s="172"/>
      <c r="AB30" s="172"/>
      <c r="AC30" s="172"/>
      <c r="AD30" s="172"/>
      <c r="AE30" s="172"/>
      <c r="AF30" s="173"/>
      <c r="AG30" s="1"/>
      <c r="AH30" s="200" t="s">
        <v>66</v>
      </c>
      <c r="AI30" s="201"/>
      <c r="AJ30" s="201"/>
      <c r="AK30" s="201"/>
      <c r="AL30" s="201"/>
      <c r="AM30" s="201"/>
      <c r="AN30" s="201"/>
      <c r="AO30" s="202"/>
      <c r="AP30" s="210">
        <v>100</v>
      </c>
      <c r="AQ30" s="211"/>
      <c r="AR30" s="211"/>
      <c r="AS30" s="212"/>
      <c r="AT30" s="247">
        <f t="shared" si="0"/>
        <v>500</v>
      </c>
      <c r="AU30" s="248"/>
      <c r="AV30" s="248"/>
      <c r="AW30" s="248"/>
      <c r="AX30" s="231">
        <f t="shared" si="1"/>
        <v>0.20202020202020202</v>
      </c>
      <c r="AY30" s="232"/>
      <c r="AZ30" s="233"/>
      <c r="BA30" s="234"/>
    </row>
    <row r="31" spans="1:53" x14ac:dyDescent="0.25">
      <c r="A31" s="1"/>
      <c r="B31" s="200" t="s">
        <v>68</v>
      </c>
      <c r="C31" s="201"/>
      <c r="D31" s="201"/>
      <c r="E31" s="201"/>
      <c r="F31" s="201"/>
      <c r="G31" s="201"/>
      <c r="H31" s="201"/>
      <c r="I31" s="202"/>
      <c r="J31" s="177">
        <v>0</v>
      </c>
      <c r="K31" s="178"/>
      <c r="L31" s="178"/>
      <c r="M31" s="178"/>
      <c r="N31" s="178"/>
      <c r="O31" s="178"/>
      <c r="P31" s="179"/>
      <c r="Q31" s="10"/>
      <c r="R31" s="235" t="s">
        <v>70</v>
      </c>
      <c r="S31" s="236"/>
      <c r="T31" s="236"/>
      <c r="U31" s="236"/>
      <c r="V31" s="236"/>
      <c r="W31" s="236"/>
      <c r="X31" s="236"/>
      <c r="Y31" s="237"/>
      <c r="Z31" s="230">
        <v>0</v>
      </c>
      <c r="AA31" s="172"/>
      <c r="AB31" s="172"/>
      <c r="AC31" s="172"/>
      <c r="AD31" s="172"/>
      <c r="AE31" s="172"/>
      <c r="AF31" s="173"/>
      <c r="AG31" s="1"/>
      <c r="AH31" s="200" t="s">
        <v>69</v>
      </c>
      <c r="AI31" s="201"/>
      <c r="AJ31" s="201"/>
      <c r="AK31" s="201"/>
      <c r="AL31" s="201"/>
      <c r="AM31" s="201"/>
      <c r="AN31" s="201"/>
      <c r="AO31" s="202"/>
      <c r="AP31" s="210">
        <v>150</v>
      </c>
      <c r="AQ31" s="211"/>
      <c r="AR31" s="211"/>
      <c r="AS31" s="212"/>
      <c r="AT31" s="247">
        <f t="shared" si="0"/>
        <v>750</v>
      </c>
      <c r="AU31" s="248"/>
      <c r="AV31" s="248"/>
      <c r="AW31" s="248"/>
      <c r="AX31" s="231">
        <f t="shared" si="1"/>
        <v>0.30303030303030304</v>
      </c>
      <c r="AY31" s="232"/>
      <c r="AZ31" s="233"/>
      <c r="BA31" s="234"/>
    </row>
    <row r="32" spans="1:53" x14ac:dyDescent="0.25">
      <c r="A32" s="1"/>
      <c r="B32" s="200" t="s">
        <v>71</v>
      </c>
      <c r="C32" s="201"/>
      <c r="D32" s="201"/>
      <c r="E32" s="201"/>
      <c r="F32" s="201"/>
      <c r="G32" s="201"/>
      <c r="H32" s="201"/>
      <c r="I32" s="202"/>
      <c r="J32" s="177">
        <v>600</v>
      </c>
      <c r="K32" s="178"/>
      <c r="L32" s="178"/>
      <c r="M32" s="178"/>
      <c r="N32" s="178"/>
      <c r="O32" s="178"/>
      <c r="P32" s="179"/>
      <c r="Q32" s="10"/>
      <c r="R32" s="216" t="s">
        <v>70</v>
      </c>
      <c r="S32" s="217"/>
      <c r="T32" s="217"/>
      <c r="U32" s="217"/>
      <c r="V32" s="217"/>
      <c r="W32" s="217"/>
      <c r="X32" s="217"/>
      <c r="Y32" s="218"/>
      <c r="Z32" s="171">
        <v>0</v>
      </c>
      <c r="AA32" s="172"/>
      <c r="AB32" s="172"/>
      <c r="AC32" s="172"/>
      <c r="AD32" s="172"/>
      <c r="AE32" s="172"/>
      <c r="AF32" s="173"/>
      <c r="AG32" s="1"/>
      <c r="AH32" s="200" t="s">
        <v>72</v>
      </c>
      <c r="AI32" s="201"/>
      <c r="AJ32" s="201"/>
      <c r="AK32" s="201"/>
      <c r="AL32" s="201"/>
      <c r="AM32" s="201"/>
      <c r="AN32" s="201"/>
      <c r="AO32" s="202"/>
      <c r="AP32" s="210">
        <v>0</v>
      </c>
      <c r="AQ32" s="211"/>
      <c r="AR32" s="211"/>
      <c r="AS32" s="212"/>
      <c r="AT32" s="247">
        <f t="shared" si="0"/>
        <v>0</v>
      </c>
      <c r="AU32" s="248"/>
      <c r="AV32" s="248"/>
      <c r="AW32" s="248"/>
      <c r="AX32" s="231">
        <f t="shared" si="1"/>
        <v>0</v>
      </c>
      <c r="AY32" s="232"/>
      <c r="AZ32" s="233"/>
      <c r="BA32" s="234"/>
    </row>
    <row r="33" spans="1:58" ht="15.75" thickBot="1" x14ac:dyDescent="0.3">
      <c r="A33" s="1"/>
      <c r="B33" s="174" t="s">
        <v>70</v>
      </c>
      <c r="C33" s="175"/>
      <c r="D33" s="175"/>
      <c r="E33" s="175"/>
      <c r="F33" s="175"/>
      <c r="G33" s="175"/>
      <c r="H33" s="175"/>
      <c r="I33" s="176"/>
      <c r="J33" s="177">
        <v>0</v>
      </c>
      <c r="K33" s="178"/>
      <c r="L33" s="178"/>
      <c r="M33" s="178"/>
      <c r="N33" s="178"/>
      <c r="O33" s="178"/>
      <c r="P33" s="179"/>
      <c r="Q33" s="1"/>
      <c r="R33" s="216" t="s">
        <v>70</v>
      </c>
      <c r="S33" s="217"/>
      <c r="T33" s="217"/>
      <c r="U33" s="217"/>
      <c r="V33" s="217"/>
      <c r="W33" s="217"/>
      <c r="X33" s="217"/>
      <c r="Y33" s="218"/>
      <c r="Z33" s="171">
        <v>0</v>
      </c>
      <c r="AA33" s="172"/>
      <c r="AB33" s="172"/>
      <c r="AC33" s="172"/>
      <c r="AD33" s="172"/>
      <c r="AE33" s="172"/>
      <c r="AF33" s="173"/>
      <c r="AG33" s="1"/>
      <c r="AH33" s="213" t="s">
        <v>70</v>
      </c>
      <c r="AI33" s="214"/>
      <c r="AJ33" s="214"/>
      <c r="AK33" s="214"/>
      <c r="AL33" s="214"/>
      <c r="AM33" s="214"/>
      <c r="AN33" s="214"/>
      <c r="AO33" s="215"/>
      <c r="AP33" s="210">
        <v>0</v>
      </c>
      <c r="AQ33" s="211"/>
      <c r="AR33" s="211"/>
      <c r="AS33" s="212"/>
      <c r="AT33" s="247">
        <f t="shared" si="0"/>
        <v>0</v>
      </c>
      <c r="AU33" s="248"/>
      <c r="AV33" s="248"/>
      <c r="AW33" s="248"/>
      <c r="AX33" s="231">
        <f t="shared" si="1"/>
        <v>0</v>
      </c>
      <c r="AY33" s="232"/>
      <c r="AZ33" s="233"/>
      <c r="BA33" s="234"/>
    </row>
    <row r="34" spans="1:58" x14ac:dyDescent="0.25">
      <c r="A34" s="1"/>
      <c r="B34" s="484" t="s">
        <v>70</v>
      </c>
      <c r="C34" s="485"/>
      <c r="D34" s="485"/>
      <c r="E34" s="485"/>
      <c r="F34" s="485"/>
      <c r="G34" s="485"/>
      <c r="H34" s="485"/>
      <c r="I34" s="486"/>
      <c r="J34" s="487">
        <v>0</v>
      </c>
      <c r="K34" s="488"/>
      <c r="L34" s="488"/>
      <c r="M34" s="488"/>
      <c r="N34" s="488"/>
      <c r="O34" s="488"/>
      <c r="P34" s="489"/>
      <c r="Q34" s="1"/>
      <c r="R34" s="216" t="s">
        <v>70</v>
      </c>
      <c r="S34" s="217"/>
      <c r="T34" s="217"/>
      <c r="U34" s="217"/>
      <c r="V34" s="217"/>
      <c r="W34" s="217"/>
      <c r="X34" s="217"/>
      <c r="Y34" s="218"/>
      <c r="Z34" s="419">
        <v>0</v>
      </c>
      <c r="AA34" s="420"/>
      <c r="AB34" s="420"/>
      <c r="AC34" s="420"/>
      <c r="AD34" s="420"/>
      <c r="AE34" s="420"/>
      <c r="AF34" s="421"/>
      <c r="AG34" s="1"/>
      <c r="AH34" s="213" t="s">
        <v>70</v>
      </c>
      <c r="AI34" s="214"/>
      <c r="AJ34" s="214"/>
      <c r="AK34" s="214"/>
      <c r="AL34" s="214"/>
      <c r="AM34" s="214"/>
      <c r="AN34" s="214"/>
      <c r="AO34" s="215"/>
      <c r="AP34" s="476">
        <v>0</v>
      </c>
      <c r="AQ34" s="477"/>
      <c r="AR34" s="477"/>
      <c r="AS34" s="478"/>
      <c r="AT34" s="270">
        <f t="shared" si="0"/>
        <v>0</v>
      </c>
      <c r="AU34" s="271"/>
      <c r="AV34" s="271"/>
      <c r="AW34" s="271"/>
      <c r="AX34" s="257">
        <f t="shared" si="1"/>
        <v>0</v>
      </c>
      <c r="AY34" s="258"/>
      <c r="AZ34" s="259"/>
      <c r="BA34" s="260"/>
    </row>
    <row r="35" spans="1:58" ht="16.5" thickBot="1" x14ac:dyDescent="0.3">
      <c r="A35" s="1"/>
      <c r="B35" s="449" t="s">
        <v>73</v>
      </c>
      <c r="C35" s="450"/>
      <c r="D35" s="450"/>
      <c r="E35" s="450"/>
      <c r="F35" s="450"/>
      <c r="G35" s="450"/>
      <c r="H35" s="450"/>
      <c r="I35" s="451"/>
      <c r="J35" s="452">
        <f>SUM(J25:P34)</f>
        <v>2220</v>
      </c>
      <c r="K35" s="428"/>
      <c r="L35" s="428"/>
      <c r="M35" s="428"/>
      <c r="N35" s="428"/>
      <c r="O35" s="428"/>
      <c r="P35" s="429"/>
      <c r="Q35" s="1"/>
      <c r="R35" s="438" t="s">
        <v>74</v>
      </c>
      <c r="S35" s="439"/>
      <c r="T35" s="439"/>
      <c r="U35" s="439"/>
      <c r="V35" s="439"/>
      <c r="W35" s="439"/>
      <c r="X35" s="439"/>
      <c r="Y35" s="440"/>
      <c r="Z35" s="427">
        <f>SUM(Z25:AF34)-(Z26*2)</f>
        <v>27550</v>
      </c>
      <c r="AA35" s="428"/>
      <c r="AB35" s="428"/>
      <c r="AC35" s="428"/>
      <c r="AD35" s="428"/>
      <c r="AE35" s="428"/>
      <c r="AF35" s="429"/>
      <c r="AG35" s="1"/>
      <c r="AH35" s="438" t="s">
        <v>23</v>
      </c>
      <c r="AI35" s="439"/>
      <c r="AJ35" s="439"/>
      <c r="AK35" s="439"/>
      <c r="AL35" s="439"/>
      <c r="AM35" s="439"/>
      <c r="AN35" s="439"/>
      <c r="AO35" s="440"/>
      <c r="AP35" s="426">
        <f>SUM(AP25:AS34)</f>
        <v>495</v>
      </c>
      <c r="AQ35" s="262"/>
      <c r="AR35" s="262"/>
      <c r="AS35" s="479"/>
      <c r="AT35" s="426">
        <f>SUM(AT25:AW34)</f>
        <v>2475</v>
      </c>
      <c r="AU35" s="262"/>
      <c r="AV35" s="262"/>
      <c r="AW35" s="262"/>
      <c r="AX35" s="261">
        <f>SUM(AX25:BA34)</f>
        <v>1</v>
      </c>
      <c r="AY35" s="262"/>
      <c r="AZ35" s="263"/>
      <c r="BA35" s="264"/>
    </row>
    <row r="36" spans="1: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8"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8" x14ac:dyDescent="0.25">
      <c r="A38" s="1"/>
      <c r="B38" s="119" t="s">
        <v>16</v>
      </c>
      <c r="C38" s="79"/>
      <c r="D38" s="441" t="s">
        <v>98</v>
      </c>
      <c r="E38" s="291"/>
      <c r="F38" s="291"/>
      <c r="G38" s="291"/>
      <c r="H38" s="291"/>
      <c r="I38" s="291"/>
      <c r="J38" s="291"/>
      <c r="K38" s="291"/>
      <c r="L38" s="291"/>
      <c r="M38" s="291"/>
      <c r="N38" s="291"/>
      <c r="O38" s="291"/>
      <c r="P38" s="292"/>
      <c r="R38" s="119" t="s">
        <v>107</v>
      </c>
      <c r="S38" s="79"/>
      <c r="T38" s="182" t="s">
        <v>100</v>
      </c>
      <c r="U38" s="291"/>
      <c r="V38" s="291"/>
      <c r="W38" s="291"/>
      <c r="X38" s="291"/>
      <c r="Y38" s="291"/>
      <c r="Z38" s="291"/>
      <c r="AA38" s="291"/>
      <c r="AB38" s="291"/>
      <c r="AC38" s="291"/>
      <c r="AD38" s="291"/>
      <c r="AE38" s="291"/>
      <c r="AF38" s="291"/>
      <c r="AG38" s="183"/>
      <c r="AH38" s="183"/>
      <c r="AI38" s="183"/>
      <c r="AJ38" s="183"/>
      <c r="AK38" s="183"/>
      <c r="AL38" s="183"/>
      <c r="AM38" s="183"/>
      <c r="AN38" s="183"/>
      <c r="AO38" s="183"/>
      <c r="AP38" s="183"/>
      <c r="AQ38" s="183"/>
      <c r="AR38" s="183"/>
      <c r="AS38" s="183"/>
      <c r="AT38" s="183"/>
      <c r="AU38" s="183"/>
      <c r="AV38" s="183"/>
      <c r="AW38" s="183"/>
      <c r="AX38" s="183"/>
      <c r="AY38" s="183"/>
      <c r="AZ38" s="183"/>
      <c r="BA38" s="184"/>
    </row>
    <row r="39" spans="1:58" ht="15.75" thickBot="1" x14ac:dyDescent="0.3">
      <c r="A39" s="1"/>
      <c r="B39" s="120"/>
      <c r="C39" s="82"/>
      <c r="D39" s="442"/>
      <c r="E39" s="294"/>
      <c r="F39" s="294"/>
      <c r="G39" s="294"/>
      <c r="H39" s="294"/>
      <c r="I39" s="294"/>
      <c r="J39" s="294"/>
      <c r="K39" s="294"/>
      <c r="L39" s="294"/>
      <c r="M39" s="294"/>
      <c r="N39" s="294"/>
      <c r="O39" s="294"/>
      <c r="P39" s="295"/>
      <c r="R39" s="422"/>
      <c r="S39" s="423"/>
      <c r="T39" s="424"/>
      <c r="U39" s="425"/>
      <c r="V39" s="425"/>
      <c r="W39" s="425"/>
      <c r="X39" s="425"/>
      <c r="Y39" s="425"/>
      <c r="Z39" s="425"/>
      <c r="AA39" s="425"/>
      <c r="AB39" s="425"/>
      <c r="AC39" s="425"/>
      <c r="AD39" s="425"/>
      <c r="AE39" s="425"/>
      <c r="AF39" s="425"/>
      <c r="AG39" s="186"/>
      <c r="AH39" s="186"/>
      <c r="AI39" s="186"/>
      <c r="AJ39" s="186"/>
      <c r="AK39" s="186"/>
      <c r="AL39" s="186"/>
      <c r="AM39" s="186"/>
      <c r="AN39" s="186"/>
      <c r="AO39" s="186"/>
      <c r="AP39" s="186"/>
      <c r="AQ39" s="186"/>
      <c r="AR39" s="186"/>
      <c r="AS39" s="186"/>
      <c r="AT39" s="186"/>
      <c r="AU39" s="186"/>
      <c r="AV39" s="186"/>
      <c r="AW39" s="186"/>
      <c r="AX39" s="186"/>
      <c r="AY39" s="186"/>
      <c r="AZ39" s="186"/>
      <c r="BA39" s="187"/>
      <c r="BC39" s="64" t="s">
        <v>219</v>
      </c>
      <c r="BD39" s="65"/>
      <c r="BE39" s="65"/>
    </row>
    <row r="40" spans="1:58" ht="15.75" thickBot="1" x14ac:dyDescent="0.3">
      <c r="A40" s="1"/>
      <c r="B40" s="443" t="s">
        <v>94</v>
      </c>
      <c r="C40" s="444"/>
      <c r="D40" s="444"/>
      <c r="E40" s="444"/>
      <c r="F40" s="444"/>
      <c r="G40" s="444"/>
      <c r="H40" s="444"/>
      <c r="I40" s="445"/>
      <c r="J40" s="446">
        <v>2</v>
      </c>
      <c r="K40" s="447"/>
      <c r="L40" s="447"/>
      <c r="M40" s="447"/>
      <c r="N40" s="447"/>
      <c r="O40" s="447"/>
      <c r="P40" s="448"/>
      <c r="R40" s="543" t="s">
        <v>156</v>
      </c>
      <c r="S40" s="544"/>
      <c r="T40" s="544"/>
      <c r="U40" s="544"/>
      <c r="V40" s="544"/>
      <c r="W40" s="544"/>
      <c r="X40" s="432">
        <v>700000</v>
      </c>
      <c r="Y40" s="433"/>
      <c r="Z40" s="433"/>
      <c r="AA40" s="433"/>
      <c r="AB40" s="433"/>
      <c r="AC40" s="434"/>
      <c r="AD40" s="459"/>
      <c r="AE40" s="460"/>
      <c r="AF40" s="460"/>
      <c r="AG40" s="460"/>
      <c r="AH40" s="460"/>
      <c r="AI40" s="460"/>
      <c r="AJ40" s="464"/>
      <c r="AK40" s="465"/>
      <c r="AL40" s="465"/>
      <c r="AM40" s="465"/>
      <c r="AN40" s="465"/>
      <c r="AO40" s="465"/>
      <c r="AP40" s="467"/>
      <c r="AQ40" s="465"/>
      <c r="AR40" s="465"/>
      <c r="AS40" s="465"/>
      <c r="AT40" s="465"/>
      <c r="AU40" s="465"/>
      <c r="AV40" s="464"/>
      <c r="AW40" s="465"/>
      <c r="AX40" s="465"/>
      <c r="AY40" s="465"/>
      <c r="AZ40" s="465"/>
      <c r="BA40" s="468"/>
      <c r="BC40" s="557" t="s">
        <v>220</v>
      </c>
      <c r="BD40" s="558"/>
      <c r="BE40" s="558" t="s">
        <v>221</v>
      </c>
    </row>
    <row r="41" spans="1:58" ht="15.75" thickBot="1" x14ac:dyDescent="0.3">
      <c r="A41" s="1"/>
      <c r="B41" s="312"/>
      <c r="C41" s="313"/>
      <c r="D41" s="313"/>
      <c r="E41" s="313"/>
      <c r="F41" s="313"/>
      <c r="G41" s="313"/>
      <c r="H41" s="313"/>
      <c r="I41" s="314"/>
      <c r="J41" s="318"/>
      <c r="K41" s="319"/>
      <c r="L41" s="319"/>
      <c r="M41" s="319"/>
      <c r="N41" s="319"/>
      <c r="O41" s="319"/>
      <c r="P41" s="320"/>
      <c r="R41" s="545"/>
      <c r="S41" s="546"/>
      <c r="T41" s="546"/>
      <c r="U41" s="546"/>
      <c r="V41" s="546"/>
      <c r="W41" s="546"/>
      <c r="X41" s="435"/>
      <c r="Y41" s="436"/>
      <c r="Z41" s="436"/>
      <c r="AA41" s="436"/>
      <c r="AB41" s="436"/>
      <c r="AC41" s="437"/>
      <c r="AD41" s="461"/>
      <c r="AE41" s="462"/>
      <c r="AF41" s="462"/>
      <c r="AG41" s="463"/>
      <c r="AH41" s="462"/>
      <c r="AI41" s="462"/>
      <c r="AJ41" s="466"/>
      <c r="AK41" s="466"/>
      <c r="AL41" s="466"/>
      <c r="AM41" s="466"/>
      <c r="AN41" s="466"/>
      <c r="AO41" s="466"/>
      <c r="AP41" s="466"/>
      <c r="AQ41" s="466"/>
      <c r="AR41" s="466"/>
      <c r="AS41" s="466"/>
      <c r="AT41" s="466"/>
      <c r="AU41" s="466"/>
      <c r="AV41" s="466"/>
      <c r="AW41" s="466"/>
      <c r="AX41" s="466"/>
      <c r="AY41" s="466"/>
      <c r="AZ41" s="466"/>
      <c r="BA41" s="469"/>
      <c r="BC41" s="560">
        <v>10000</v>
      </c>
      <c r="BD41" s="561">
        <v>0.1749</v>
      </c>
      <c r="BE41" s="562">
        <v>10000</v>
      </c>
    </row>
    <row r="42" spans="1:58" ht="15" customHeight="1" x14ac:dyDescent="0.25">
      <c r="A42" s="1"/>
      <c r="B42" s="309" t="s">
        <v>95</v>
      </c>
      <c r="C42" s="310"/>
      <c r="D42" s="310"/>
      <c r="E42" s="310"/>
      <c r="F42" s="310"/>
      <c r="G42" s="310"/>
      <c r="H42" s="310"/>
      <c r="I42" s="311"/>
      <c r="J42" s="315">
        <v>3</v>
      </c>
      <c r="K42" s="316"/>
      <c r="L42" s="316"/>
      <c r="M42" s="316"/>
      <c r="N42" s="316"/>
      <c r="O42" s="316"/>
      <c r="P42" s="317"/>
      <c r="R42" s="430" t="s">
        <v>168</v>
      </c>
      <c r="S42" s="296"/>
      <c r="T42" s="296"/>
      <c r="U42" s="296"/>
      <c r="V42" s="296"/>
      <c r="W42" s="297"/>
      <c r="X42" s="300">
        <v>500000</v>
      </c>
      <c r="Y42" s="67"/>
      <c r="Z42" s="67"/>
      <c r="AA42" s="67"/>
      <c r="AB42" s="67"/>
      <c r="AC42" s="301"/>
      <c r="AD42" s="331" t="s">
        <v>105</v>
      </c>
      <c r="AE42" s="331"/>
      <c r="AF42" s="331"/>
      <c r="AG42" s="331"/>
      <c r="AH42" s="331"/>
      <c r="AI42" s="332"/>
      <c r="AJ42" s="493">
        <v>0.1749</v>
      </c>
      <c r="AK42" s="494"/>
      <c r="AL42" s="494"/>
      <c r="AM42" s="494"/>
      <c r="AN42" s="494"/>
      <c r="AO42" s="495"/>
      <c r="AP42" s="265" t="s">
        <v>101</v>
      </c>
      <c r="AQ42" s="521"/>
      <c r="AR42" s="521"/>
      <c r="AS42" s="521"/>
      <c r="AT42" s="521"/>
      <c r="AU42" s="522"/>
      <c r="AV42" s="470">
        <f>IFERROR((AS43*X46),0)</f>
        <v>14700</v>
      </c>
      <c r="AW42" s="471"/>
      <c r="AX42" s="471"/>
      <c r="AY42" s="471"/>
      <c r="AZ42" s="471"/>
      <c r="BA42" s="472"/>
      <c r="BC42" s="56">
        <v>0.05</v>
      </c>
      <c r="BD42" s="559">
        <v>0.16489999999999999</v>
      </c>
      <c r="BE42" s="55">
        <v>20000</v>
      </c>
      <c r="BF42" s="59"/>
    </row>
    <row r="43" spans="1:58" x14ac:dyDescent="0.25">
      <c r="A43" s="1"/>
      <c r="B43" s="312"/>
      <c r="C43" s="313"/>
      <c r="D43" s="313"/>
      <c r="E43" s="313"/>
      <c r="F43" s="313"/>
      <c r="G43" s="313"/>
      <c r="H43" s="313"/>
      <c r="I43" s="314"/>
      <c r="J43" s="318"/>
      <c r="K43" s="319"/>
      <c r="L43" s="319"/>
      <c r="M43" s="319"/>
      <c r="N43" s="319"/>
      <c r="O43" s="319"/>
      <c r="P43" s="320"/>
      <c r="R43" s="483"/>
      <c r="S43" s="333"/>
      <c r="T43" s="333"/>
      <c r="U43" s="333"/>
      <c r="V43" s="333"/>
      <c r="W43" s="334"/>
      <c r="X43" s="302"/>
      <c r="Y43" s="303"/>
      <c r="Z43" s="303"/>
      <c r="AA43" s="303"/>
      <c r="AB43" s="303"/>
      <c r="AC43" s="304"/>
      <c r="AD43" s="333"/>
      <c r="AE43" s="333"/>
      <c r="AF43" s="333"/>
      <c r="AG43" s="333"/>
      <c r="AH43" s="333"/>
      <c r="AI43" s="334"/>
      <c r="AJ43" s="496"/>
      <c r="AK43" s="497"/>
      <c r="AL43" s="497"/>
      <c r="AM43" s="497"/>
      <c r="AN43" s="497"/>
      <c r="AO43" s="498"/>
      <c r="AP43" s="523" t="s">
        <v>104</v>
      </c>
      <c r="AQ43" s="523"/>
      <c r="AR43" s="523"/>
      <c r="AS43" s="524">
        <v>0.03</v>
      </c>
      <c r="AT43" s="525"/>
      <c r="AU43" s="526"/>
      <c r="AV43" s="473"/>
      <c r="AW43" s="474"/>
      <c r="AX43" s="474"/>
      <c r="AY43" s="474"/>
      <c r="AZ43" s="474"/>
      <c r="BA43" s="475"/>
      <c r="BC43" s="56">
        <v>0.1</v>
      </c>
      <c r="BD43" s="559">
        <v>0.15490000000000001</v>
      </c>
      <c r="BE43" s="55">
        <v>30000</v>
      </c>
      <c r="BF43" s="59"/>
    </row>
    <row r="44" spans="1:58" ht="15" customHeight="1" x14ac:dyDescent="0.25">
      <c r="A44" s="1"/>
      <c r="B44" s="321" t="s">
        <v>96</v>
      </c>
      <c r="C44" s="322"/>
      <c r="D44" s="322"/>
      <c r="E44" s="322"/>
      <c r="F44" s="322"/>
      <c r="G44" s="322"/>
      <c r="H44" s="322"/>
      <c r="I44" s="322"/>
      <c r="J44" s="325">
        <f>SUM(J40:P43)</f>
        <v>5</v>
      </c>
      <c r="K44" s="326"/>
      <c r="L44" s="326"/>
      <c r="M44" s="326"/>
      <c r="N44" s="326"/>
      <c r="O44" s="326"/>
      <c r="P44" s="327"/>
      <c r="R44" s="430" t="s">
        <v>148</v>
      </c>
      <c r="S44" s="296"/>
      <c r="T44" s="296"/>
      <c r="U44" s="296"/>
      <c r="V44" s="296"/>
      <c r="W44" s="297"/>
      <c r="X44" s="305">
        <v>10000</v>
      </c>
      <c r="Y44" s="306"/>
      <c r="Z44" s="306"/>
      <c r="AA44" s="306"/>
      <c r="AB44" s="306"/>
      <c r="AC44" s="307"/>
      <c r="AD44" s="296" t="s">
        <v>153</v>
      </c>
      <c r="AE44" s="296"/>
      <c r="AF44" s="296"/>
      <c r="AG44" s="296"/>
      <c r="AH44" s="296"/>
      <c r="AI44" s="297"/>
      <c r="AJ44" s="499">
        <f>IFERROR((AJ42*(X46+AV42)/365*31),0)</f>
        <v>7497.0765205479456</v>
      </c>
      <c r="AK44" s="500"/>
      <c r="AL44" s="500"/>
      <c r="AM44" s="500"/>
      <c r="AN44" s="500"/>
      <c r="AO44" s="501"/>
      <c r="AP44" s="430" t="s">
        <v>155</v>
      </c>
      <c r="AQ44" s="296"/>
      <c r="AR44" s="296"/>
      <c r="AS44" s="296"/>
      <c r="AT44" s="296"/>
      <c r="AU44" s="297"/>
      <c r="AV44" s="499">
        <f>IFERROR((AJ44*J44),0)</f>
        <v>37485.38260273973</v>
      </c>
      <c r="AW44" s="500"/>
      <c r="AX44" s="500"/>
      <c r="AY44" s="500"/>
      <c r="AZ44" s="500"/>
      <c r="BA44" s="501"/>
      <c r="BC44" s="56">
        <v>0.15</v>
      </c>
      <c r="BD44" s="559">
        <v>0.13489999999999999</v>
      </c>
      <c r="BE44" s="55">
        <v>45000</v>
      </c>
      <c r="BF44" s="59"/>
    </row>
    <row r="45" spans="1:58" ht="15.75" thickBot="1" x14ac:dyDescent="0.3">
      <c r="A45" s="1"/>
      <c r="B45" s="323"/>
      <c r="C45" s="324"/>
      <c r="D45" s="324"/>
      <c r="E45" s="324"/>
      <c r="F45" s="324"/>
      <c r="G45" s="324"/>
      <c r="H45" s="324"/>
      <c r="I45" s="324"/>
      <c r="J45" s="328"/>
      <c r="K45" s="329"/>
      <c r="L45" s="329"/>
      <c r="M45" s="329"/>
      <c r="N45" s="329"/>
      <c r="O45" s="329"/>
      <c r="P45" s="330"/>
      <c r="R45" s="483"/>
      <c r="S45" s="333"/>
      <c r="T45" s="333"/>
      <c r="U45" s="333"/>
      <c r="V45" s="333"/>
      <c r="W45" s="334"/>
      <c r="X45" s="302"/>
      <c r="Y45" s="303"/>
      <c r="Z45" s="303"/>
      <c r="AA45" s="303"/>
      <c r="AB45" s="303"/>
      <c r="AC45" s="304"/>
      <c r="AD45" s="333"/>
      <c r="AE45" s="333"/>
      <c r="AF45" s="333"/>
      <c r="AG45" s="333"/>
      <c r="AH45" s="333"/>
      <c r="AI45" s="334"/>
      <c r="AJ45" s="473"/>
      <c r="AK45" s="474"/>
      <c r="AL45" s="474"/>
      <c r="AM45" s="474"/>
      <c r="AN45" s="474"/>
      <c r="AO45" s="475"/>
      <c r="AP45" s="431"/>
      <c r="AQ45" s="298"/>
      <c r="AR45" s="298"/>
      <c r="AS45" s="298"/>
      <c r="AT45" s="298"/>
      <c r="AU45" s="299"/>
      <c r="AV45" s="502"/>
      <c r="AW45" s="503"/>
      <c r="AX45" s="503"/>
      <c r="AY45" s="503"/>
      <c r="AZ45" s="503"/>
      <c r="BA45" s="504"/>
      <c r="BC45" s="56">
        <v>0.2</v>
      </c>
      <c r="BD45" s="559">
        <v>0.10489999999999999</v>
      </c>
      <c r="BE45" s="55">
        <v>60000</v>
      </c>
      <c r="BF45" s="60"/>
    </row>
    <row r="46" spans="1:58" ht="14.45" customHeight="1" x14ac:dyDescent="0.25">
      <c r="A46" s="1"/>
      <c r="B46" s="272" t="s">
        <v>97</v>
      </c>
      <c r="C46" s="273"/>
      <c r="D46" s="273"/>
      <c r="E46" s="273"/>
      <c r="F46" s="273"/>
      <c r="G46" s="273"/>
      <c r="H46" s="273"/>
      <c r="I46" s="273"/>
      <c r="J46" s="276">
        <v>50000</v>
      </c>
      <c r="K46" s="277"/>
      <c r="L46" s="277"/>
      <c r="M46" s="277"/>
      <c r="N46" s="277"/>
      <c r="O46" s="277"/>
      <c r="P46" s="278"/>
      <c r="R46" s="430" t="s">
        <v>152</v>
      </c>
      <c r="S46" s="296"/>
      <c r="T46" s="296"/>
      <c r="U46" s="296"/>
      <c r="V46" s="296"/>
      <c r="W46" s="297"/>
      <c r="X46" s="547">
        <f>X42-X44</f>
        <v>490000</v>
      </c>
      <c r="Y46" s="306"/>
      <c r="Z46" s="306"/>
      <c r="AA46" s="306"/>
      <c r="AB46" s="306"/>
      <c r="AC46" s="307"/>
      <c r="AD46" s="296" t="s">
        <v>154</v>
      </c>
      <c r="AE46" s="296"/>
      <c r="AF46" s="296"/>
      <c r="AG46" s="296"/>
      <c r="AH46" s="296"/>
      <c r="AI46" s="297"/>
      <c r="AJ46" s="499">
        <f>IFERROR((AJ42*(X46+AV42)/365),0)</f>
        <v>241.84117808219179</v>
      </c>
      <c r="AK46" s="500"/>
      <c r="AL46" s="500"/>
      <c r="AM46" s="500"/>
      <c r="AN46" s="500"/>
      <c r="AO46" s="501"/>
      <c r="AP46" s="509" t="s">
        <v>24</v>
      </c>
      <c r="AQ46" s="510"/>
      <c r="AR46" s="510"/>
      <c r="AS46" s="510"/>
      <c r="AT46" s="510"/>
      <c r="AU46" s="511"/>
      <c r="AV46" s="515">
        <f>IFERROR(((AJ44*J44)+AV42),0)</f>
        <v>52185.38260273973</v>
      </c>
      <c r="AW46" s="516"/>
      <c r="AX46" s="516"/>
      <c r="AY46" s="516"/>
      <c r="AZ46" s="516"/>
      <c r="BA46" s="517"/>
      <c r="BC46" s="56">
        <v>0.25</v>
      </c>
      <c r="BD46" s="559">
        <v>8.9899999999999994E-2</v>
      </c>
      <c r="BE46" s="55">
        <v>75000</v>
      </c>
    </row>
    <row r="47" spans="1:58" ht="15.75" customHeight="1" thickBot="1" x14ac:dyDescent="0.3">
      <c r="A47" s="1"/>
      <c r="B47" s="274"/>
      <c r="C47" s="275"/>
      <c r="D47" s="275"/>
      <c r="E47" s="275"/>
      <c r="F47" s="275"/>
      <c r="G47" s="275"/>
      <c r="H47" s="275"/>
      <c r="I47" s="275"/>
      <c r="J47" s="279"/>
      <c r="K47" s="280"/>
      <c r="L47" s="280"/>
      <c r="M47" s="280"/>
      <c r="N47" s="280"/>
      <c r="O47" s="280"/>
      <c r="P47" s="281"/>
      <c r="R47" s="431"/>
      <c r="S47" s="298"/>
      <c r="T47" s="298"/>
      <c r="U47" s="298"/>
      <c r="V47" s="298"/>
      <c r="W47" s="299"/>
      <c r="X47" s="308"/>
      <c r="Y47" s="186"/>
      <c r="Z47" s="186"/>
      <c r="AA47" s="186"/>
      <c r="AB47" s="186"/>
      <c r="AC47" s="187"/>
      <c r="AD47" s="298"/>
      <c r="AE47" s="298"/>
      <c r="AF47" s="298"/>
      <c r="AG47" s="298"/>
      <c r="AH47" s="298"/>
      <c r="AI47" s="299"/>
      <c r="AJ47" s="502"/>
      <c r="AK47" s="503"/>
      <c r="AL47" s="503"/>
      <c r="AM47" s="503"/>
      <c r="AN47" s="503"/>
      <c r="AO47" s="504"/>
      <c r="AP47" s="512"/>
      <c r="AQ47" s="513"/>
      <c r="AR47" s="513"/>
      <c r="AS47" s="513"/>
      <c r="AT47" s="513"/>
      <c r="AU47" s="514"/>
      <c r="AV47" s="518"/>
      <c r="AW47" s="519"/>
      <c r="AX47" s="519"/>
      <c r="AY47" s="519"/>
      <c r="AZ47" s="519"/>
      <c r="BA47" s="520"/>
      <c r="BC47" s="57">
        <v>0.3</v>
      </c>
      <c r="BD47" s="563">
        <v>7.9899999999999999E-2</v>
      </c>
      <c r="BE47" s="58">
        <v>90000</v>
      </c>
    </row>
    <row r="48" spans="1: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54"/>
      <c r="AN48" s="1"/>
      <c r="AO48" s="1"/>
      <c r="AP48" s="53"/>
      <c r="AQ48" s="1"/>
      <c r="AR48" s="1"/>
      <c r="AS48" s="1"/>
      <c r="AT48" s="1"/>
      <c r="AU48" s="1"/>
      <c r="AV48" s="1"/>
      <c r="AW48" s="1"/>
      <c r="AX48" s="1"/>
      <c r="AY48" s="1"/>
      <c r="AZ48" s="1"/>
      <c r="BA48" s="1"/>
      <c r="BB48" s="61"/>
      <c r="BC48" s="61"/>
      <c r="BE48" s="61"/>
    </row>
    <row r="49" spans="1:64"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64" ht="15" customHeight="1" x14ac:dyDescent="0.25">
      <c r="A50" s="1"/>
      <c r="B50" s="71" t="s">
        <v>19</v>
      </c>
      <c r="C50" s="344"/>
      <c r="D50" s="182" t="s">
        <v>20</v>
      </c>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2"/>
      <c r="AI50" s="1"/>
      <c r="AJ50" s="282" t="s">
        <v>117</v>
      </c>
      <c r="AK50" s="283"/>
      <c r="AL50" s="349" t="s">
        <v>120</v>
      </c>
      <c r="AM50" s="67"/>
      <c r="AN50" s="67"/>
      <c r="AO50" s="67"/>
      <c r="AP50" s="67"/>
      <c r="AQ50" s="67"/>
      <c r="AR50" s="67"/>
      <c r="AS50" s="67"/>
      <c r="AT50" s="67"/>
      <c r="AU50" s="67"/>
      <c r="AV50" s="67"/>
      <c r="AW50" s="67"/>
      <c r="AX50" s="67"/>
      <c r="AY50" s="67"/>
      <c r="AZ50" s="67"/>
      <c r="BA50" s="67"/>
    </row>
    <row r="51" spans="1:64" ht="15.75" customHeight="1" thickBot="1" x14ac:dyDescent="0.3">
      <c r="A51" s="1"/>
      <c r="B51" s="358"/>
      <c r="C51" s="359"/>
      <c r="D51" s="293"/>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5"/>
      <c r="AI51" s="1"/>
      <c r="AJ51" s="284"/>
      <c r="AK51" s="285"/>
      <c r="AL51" s="350"/>
      <c r="AM51" s="67"/>
      <c r="AN51" s="67"/>
      <c r="AO51" s="67"/>
      <c r="AP51" s="67"/>
      <c r="AQ51" s="67"/>
      <c r="AR51" s="67"/>
      <c r="AS51" s="67"/>
      <c r="AT51" s="67"/>
      <c r="AU51" s="67"/>
      <c r="AV51" s="67"/>
      <c r="AW51" s="67"/>
      <c r="AX51" s="67"/>
      <c r="AY51" s="67"/>
      <c r="AZ51" s="67"/>
      <c r="BA51" s="67"/>
      <c r="BB51" s="62"/>
      <c r="BC51" s="61"/>
    </row>
    <row r="52" spans="1:64" ht="14.45" customHeight="1" x14ac:dyDescent="0.25">
      <c r="A52" s="1"/>
      <c r="B52" s="343" t="s">
        <v>73</v>
      </c>
      <c r="C52" s="344"/>
      <c r="D52" s="344"/>
      <c r="E52" s="344"/>
      <c r="F52" s="344"/>
      <c r="G52" s="344"/>
      <c r="H52" s="345"/>
      <c r="I52" s="369">
        <f>J35</f>
        <v>2220</v>
      </c>
      <c r="J52" s="370"/>
      <c r="K52" s="370"/>
      <c r="L52" s="370"/>
      <c r="M52" s="371"/>
      <c r="N52" s="17"/>
      <c r="O52" s="15"/>
      <c r="P52" s="15"/>
      <c r="Q52" s="15"/>
      <c r="R52" s="15"/>
      <c r="S52" s="15"/>
      <c r="T52" s="15"/>
      <c r="U52" s="15"/>
      <c r="V52" s="15"/>
      <c r="W52" s="15"/>
      <c r="X52" s="15"/>
      <c r="Y52" s="15"/>
      <c r="Z52" s="15"/>
      <c r="AA52" s="15"/>
      <c r="AB52" s="15"/>
      <c r="AC52" s="15"/>
      <c r="AD52" s="15"/>
      <c r="AE52" s="15"/>
      <c r="AF52" s="15"/>
      <c r="AG52" s="15"/>
      <c r="AH52" s="20"/>
      <c r="AI52" s="1"/>
      <c r="AJ52" s="362" t="s">
        <v>4</v>
      </c>
      <c r="AK52" s="363"/>
      <c r="AL52" s="363"/>
      <c r="AM52" s="363"/>
      <c r="AN52" s="363"/>
      <c r="AO52" s="363"/>
      <c r="AP52" s="363"/>
      <c r="AQ52" s="364"/>
      <c r="AR52" s="534">
        <f>IFERROR((X40-X42-I62),0)</f>
        <v>65569.61739726027</v>
      </c>
      <c r="AS52" s="433"/>
      <c r="AT52" s="433"/>
      <c r="AU52" s="433"/>
      <c r="AV52" s="433"/>
      <c r="AW52" s="433"/>
      <c r="AX52" s="433"/>
      <c r="AY52" s="433"/>
      <c r="AZ52" s="433"/>
      <c r="BA52" s="434"/>
      <c r="BB52" s="62"/>
      <c r="BC52" s="61"/>
    </row>
    <row r="53" spans="1:64" ht="15.75" thickBot="1" x14ac:dyDescent="0.3">
      <c r="A53" s="1"/>
      <c r="B53" s="284"/>
      <c r="C53" s="346"/>
      <c r="D53" s="346"/>
      <c r="E53" s="346"/>
      <c r="F53" s="346"/>
      <c r="G53" s="346"/>
      <c r="H53" s="347"/>
      <c r="I53" s="342"/>
      <c r="J53" s="340"/>
      <c r="K53" s="340"/>
      <c r="L53" s="340"/>
      <c r="M53" s="341"/>
      <c r="N53" s="18"/>
      <c r="O53" s="1"/>
      <c r="P53" s="1"/>
      <c r="Q53" s="1"/>
      <c r="R53" s="1"/>
      <c r="S53" s="1"/>
      <c r="T53" s="1"/>
      <c r="U53" s="1"/>
      <c r="V53" s="1"/>
      <c r="W53" s="1"/>
      <c r="X53" s="1"/>
      <c r="Y53" s="1"/>
      <c r="Z53" s="1"/>
      <c r="AA53" s="1"/>
      <c r="AB53" s="1"/>
      <c r="AC53" s="1"/>
      <c r="AD53" s="1"/>
      <c r="AE53" s="1"/>
      <c r="AF53" s="1"/>
      <c r="AG53" s="1"/>
      <c r="AH53" s="21"/>
      <c r="AI53" s="1"/>
      <c r="AJ53" s="548"/>
      <c r="AK53" s="549"/>
      <c r="AL53" s="549"/>
      <c r="AM53" s="549"/>
      <c r="AN53" s="549"/>
      <c r="AO53" s="549"/>
      <c r="AP53" s="549"/>
      <c r="AQ53" s="550"/>
      <c r="AR53" s="435"/>
      <c r="AS53" s="436"/>
      <c r="AT53" s="436"/>
      <c r="AU53" s="436"/>
      <c r="AV53" s="436"/>
      <c r="AW53" s="436"/>
      <c r="AX53" s="436"/>
      <c r="AY53" s="436"/>
      <c r="AZ53" s="436"/>
      <c r="BA53" s="437"/>
    </row>
    <row r="54" spans="1:64" ht="14.45" customHeight="1" x14ac:dyDescent="0.25">
      <c r="A54" s="1"/>
      <c r="B54" s="348" t="s">
        <v>23</v>
      </c>
      <c r="C54" s="346"/>
      <c r="D54" s="346"/>
      <c r="E54" s="346"/>
      <c r="F54" s="346"/>
      <c r="G54" s="346"/>
      <c r="H54" s="347"/>
      <c r="I54" s="339">
        <f>AT35</f>
        <v>2475</v>
      </c>
      <c r="J54" s="340"/>
      <c r="K54" s="340"/>
      <c r="L54" s="340"/>
      <c r="M54" s="341"/>
      <c r="N54" s="18"/>
      <c r="O54" s="1"/>
      <c r="P54" s="1"/>
      <c r="Q54" s="1"/>
      <c r="R54" s="1"/>
      <c r="S54" s="1"/>
      <c r="T54" s="1"/>
      <c r="U54" s="1"/>
      <c r="V54" s="1"/>
      <c r="W54" s="1"/>
      <c r="X54" s="1"/>
      <c r="Y54" s="1"/>
      <c r="Z54" s="1"/>
      <c r="AA54" s="1"/>
      <c r="AB54" s="1"/>
      <c r="AC54" s="1"/>
      <c r="AD54" s="1"/>
      <c r="AE54" s="1"/>
      <c r="AF54" s="1"/>
      <c r="AG54" s="1"/>
      <c r="AH54" s="21"/>
      <c r="AI54" s="1"/>
      <c r="AJ54" s="249" t="s">
        <v>30</v>
      </c>
      <c r="AK54" s="265"/>
      <c r="AL54" s="265"/>
      <c r="AM54" s="265"/>
      <c r="AN54" s="265"/>
      <c r="AO54" s="265"/>
      <c r="AP54" s="265"/>
      <c r="AQ54" s="265"/>
      <c r="AR54" s="365">
        <f>IFERROR((J35+AT35+AV44+J46+X44),0)</f>
        <v>102180.38260273973</v>
      </c>
      <c r="AS54" s="366"/>
      <c r="AT54" s="366"/>
      <c r="AU54" s="366"/>
      <c r="AV54" s="366"/>
      <c r="AW54" s="366"/>
      <c r="AX54" s="366"/>
      <c r="AY54" s="116"/>
      <c r="AZ54" s="116"/>
      <c r="BA54" s="367"/>
    </row>
    <row r="55" spans="1:64" ht="14.45" customHeight="1" x14ac:dyDescent="0.25">
      <c r="A55" s="1"/>
      <c r="B55" s="284"/>
      <c r="C55" s="346"/>
      <c r="D55" s="346"/>
      <c r="E55" s="346"/>
      <c r="F55" s="346"/>
      <c r="G55" s="346"/>
      <c r="H55" s="347"/>
      <c r="I55" s="342"/>
      <c r="J55" s="340"/>
      <c r="K55" s="340"/>
      <c r="L55" s="340"/>
      <c r="M55" s="341"/>
      <c r="N55" s="18"/>
      <c r="O55" s="1"/>
      <c r="P55" s="1"/>
      <c r="Q55" s="1"/>
      <c r="R55" s="1"/>
      <c r="S55" s="1"/>
      <c r="T55" s="1"/>
      <c r="U55" s="1"/>
      <c r="V55" s="1"/>
      <c r="W55" s="1"/>
      <c r="X55" s="1"/>
      <c r="Y55" s="1"/>
      <c r="Z55" s="1"/>
      <c r="AA55" s="1"/>
      <c r="AB55" s="1"/>
      <c r="AC55" s="1"/>
      <c r="AD55" s="1"/>
      <c r="AE55" s="1"/>
      <c r="AF55" s="1"/>
      <c r="AG55" s="1"/>
      <c r="AH55" s="21"/>
      <c r="AI55" s="1"/>
      <c r="AJ55" s="249"/>
      <c r="AK55" s="265"/>
      <c r="AL55" s="265"/>
      <c r="AM55" s="265"/>
      <c r="AN55" s="265"/>
      <c r="AO55" s="265"/>
      <c r="AP55" s="265"/>
      <c r="AQ55" s="265"/>
      <c r="AR55" s="368"/>
      <c r="AS55" s="366"/>
      <c r="AT55" s="366"/>
      <c r="AU55" s="366"/>
      <c r="AV55" s="366"/>
      <c r="AW55" s="366"/>
      <c r="AX55" s="366"/>
      <c r="AY55" s="116"/>
      <c r="AZ55" s="116"/>
      <c r="BA55" s="367"/>
    </row>
    <row r="56" spans="1:64" ht="14.45" customHeight="1" x14ac:dyDescent="0.25">
      <c r="A56" s="1"/>
      <c r="B56" s="348" t="s">
        <v>24</v>
      </c>
      <c r="C56" s="346"/>
      <c r="D56" s="346"/>
      <c r="E56" s="346"/>
      <c r="F56" s="346"/>
      <c r="G56" s="346"/>
      <c r="H56" s="347"/>
      <c r="I56" s="339">
        <f>AV46</f>
        <v>52185.38260273973</v>
      </c>
      <c r="J56" s="340"/>
      <c r="K56" s="340"/>
      <c r="L56" s="340"/>
      <c r="M56" s="341"/>
      <c r="N56" s="18"/>
      <c r="O56" s="1"/>
      <c r="P56" s="1"/>
      <c r="Q56" s="1"/>
      <c r="R56" s="1"/>
      <c r="S56" s="1"/>
      <c r="T56" s="1"/>
      <c r="U56" s="1"/>
      <c r="V56" s="1"/>
      <c r="W56" s="1"/>
      <c r="X56" s="1"/>
      <c r="Y56" s="1"/>
      <c r="Z56" s="1"/>
      <c r="AA56" s="1"/>
      <c r="AB56" s="1"/>
      <c r="AC56" s="1"/>
      <c r="AD56" s="1"/>
      <c r="AE56" s="1"/>
      <c r="AF56" s="1"/>
      <c r="AG56" s="1"/>
      <c r="AH56" s="21"/>
      <c r="AI56" s="1"/>
      <c r="AJ56" s="249" t="s">
        <v>32</v>
      </c>
      <c r="AK56" s="265"/>
      <c r="AL56" s="265"/>
      <c r="AM56" s="265"/>
      <c r="AN56" s="265"/>
      <c r="AO56" s="265"/>
      <c r="AP56" s="265"/>
      <c r="AQ56" s="265"/>
      <c r="AR56" s="372">
        <f>IFERROR((AR52/(AR54)),0)</f>
        <v>0.64170455939849036</v>
      </c>
      <c r="AS56" s="373"/>
      <c r="AT56" s="373"/>
      <c r="AU56" s="373"/>
      <c r="AV56" s="373"/>
      <c r="AW56" s="373"/>
      <c r="AX56" s="373"/>
      <c r="AY56" s="374"/>
      <c r="AZ56" s="374"/>
      <c r="BA56" s="375"/>
    </row>
    <row r="57" spans="1:64" ht="15" customHeight="1" x14ac:dyDescent="0.25">
      <c r="A57" s="1"/>
      <c r="B57" s="284"/>
      <c r="C57" s="346"/>
      <c r="D57" s="346"/>
      <c r="E57" s="346"/>
      <c r="F57" s="346"/>
      <c r="G57" s="346"/>
      <c r="H57" s="347"/>
      <c r="I57" s="342"/>
      <c r="J57" s="340"/>
      <c r="K57" s="340"/>
      <c r="L57" s="340"/>
      <c r="M57" s="341"/>
      <c r="N57" s="18"/>
      <c r="O57" s="1"/>
      <c r="P57" s="1"/>
      <c r="Q57" s="1"/>
      <c r="R57" s="1"/>
      <c r="S57" s="1"/>
      <c r="T57" s="1"/>
      <c r="U57" s="1"/>
      <c r="V57" s="1"/>
      <c r="W57" s="1"/>
      <c r="X57" s="1"/>
      <c r="Y57" s="1"/>
      <c r="Z57" s="1"/>
      <c r="AA57" s="1"/>
      <c r="AB57" s="1"/>
      <c r="AC57" s="1"/>
      <c r="AD57" s="1"/>
      <c r="AE57" s="1"/>
      <c r="AF57" s="1"/>
      <c r="AG57" s="1"/>
      <c r="AH57" s="21"/>
      <c r="AI57" s="1"/>
      <c r="AJ57" s="249"/>
      <c r="AK57" s="265"/>
      <c r="AL57" s="265"/>
      <c r="AM57" s="265"/>
      <c r="AN57" s="265"/>
      <c r="AO57" s="265"/>
      <c r="AP57" s="265"/>
      <c r="AQ57" s="265"/>
      <c r="AR57" s="376"/>
      <c r="AS57" s="377"/>
      <c r="AT57" s="377"/>
      <c r="AU57" s="377"/>
      <c r="AV57" s="377"/>
      <c r="AW57" s="377"/>
      <c r="AX57" s="377"/>
      <c r="AY57" s="378"/>
      <c r="AZ57" s="378"/>
      <c r="BA57" s="379"/>
      <c r="BG57" s="63"/>
      <c r="BH57" s="63"/>
      <c r="BI57" s="4"/>
      <c r="BJ57" s="4"/>
      <c r="BK57" s="4"/>
      <c r="BL57" s="4"/>
    </row>
    <row r="58" spans="1:64" ht="14.45" customHeight="1" x14ac:dyDescent="0.25">
      <c r="A58" s="1"/>
      <c r="B58" s="348" t="s">
        <v>74</v>
      </c>
      <c r="C58" s="346"/>
      <c r="D58" s="346"/>
      <c r="E58" s="346"/>
      <c r="F58" s="346"/>
      <c r="G58" s="346"/>
      <c r="H58" s="347"/>
      <c r="I58" s="339">
        <f>Z35</f>
        <v>27550</v>
      </c>
      <c r="J58" s="340"/>
      <c r="K58" s="340"/>
      <c r="L58" s="340"/>
      <c r="M58" s="341"/>
      <c r="N58" s="18"/>
      <c r="O58" s="1"/>
      <c r="P58" s="1"/>
      <c r="Q58" s="1"/>
      <c r="R58" s="1"/>
      <c r="S58" s="1"/>
      <c r="T58" s="1"/>
      <c r="U58" s="1"/>
      <c r="V58" s="1"/>
      <c r="W58" s="1"/>
      <c r="X58" s="1"/>
      <c r="Y58" s="1"/>
      <c r="Z58" s="1"/>
      <c r="AA58" s="1"/>
      <c r="AB58" s="1"/>
      <c r="AC58" s="1"/>
      <c r="AD58" s="1"/>
      <c r="AE58" s="1"/>
      <c r="AF58" s="1"/>
      <c r="AG58" s="1"/>
      <c r="AH58" s="21"/>
      <c r="AI58" s="1"/>
      <c r="AJ58" s="407" t="s">
        <v>108</v>
      </c>
      <c r="AK58" s="408"/>
      <c r="AL58" s="408"/>
      <c r="AM58" s="408"/>
      <c r="AN58" s="408"/>
      <c r="AO58" s="408"/>
      <c r="AP58" s="408"/>
      <c r="AQ58" s="408"/>
      <c r="AR58" s="372">
        <f>IFERROR(((AR52)/(AR54)/J44)*12,0)</f>
        <v>1.5400909425563767</v>
      </c>
      <c r="AS58" s="373"/>
      <c r="AT58" s="373"/>
      <c r="AU58" s="373"/>
      <c r="AV58" s="373"/>
      <c r="AW58" s="373"/>
      <c r="AX58" s="373"/>
      <c r="AY58" s="374"/>
      <c r="AZ58" s="374"/>
      <c r="BA58" s="375"/>
    </row>
    <row r="59" spans="1:64" ht="14.45" customHeight="1" x14ac:dyDescent="0.25">
      <c r="A59" s="1"/>
      <c r="B59" s="284"/>
      <c r="C59" s="346"/>
      <c r="D59" s="346"/>
      <c r="E59" s="346"/>
      <c r="F59" s="346"/>
      <c r="G59" s="346"/>
      <c r="H59" s="347"/>
      <c r="I59" s="342"/>
      <c r="J59" s="340"/>
      <c r="K59" s="340"/>
      <c r="L59" s="340"/>
      <c r="M59" s="341"/>
      <c r="N59" s="18"/>
      <c r="O59" s="1"/>
      <c r="P59" s="1"/>
      <c r="Q59" s="1"/>
      <c r="R59" s="1"/>
      <c r="S59" s="1"/>
      <c r="T59" s="1"/>
      <c r="U59" s="1"/>
      <c r="V59" s="1"/>
      <c r="W59" s="1"/>
      <c r="X59" s="1"/>
      <c r="Y59" s="1"/>
      <c r="Z59" s="1"/>
      <c r="AA59" s="1"/>
      <c r="AB59" s="1"/>
      <c r="AC59" s="1"/>
      <c r="AD59" s="1"/>
      <c r="AE59" s="1"/>
      <c r="AF59" s="1"/>
      <c r="AG59" s="1"/>
      <c r="AH59" s="21"/>
      <c r="AI59" s="1"/>
      <c r="AJ59" s="407"/>
      <c r="AK59" s="408"/>
      <c r="AL59" s="408"/>
      <c r="AM59" s="408"/>
      <c r="AN59" s="408"/>
      <c r="AO59" s="408"/>
      <c r="AP59" s="408"/>
      <c r="AQ59" s="408"/>
      <c r="AR59" s="368"/>
      <c r="AS59" s="366"/>
      <c r="AT59" s="366"/>
      <c r="AU59" s="366"/>
      <c r="AV59" s="366"/>
      <c r="AW59" s="366"/>
      <c r="AX59" s="366"/>
      <c r="AY59" s="116"/>
      <c r="AZ59" s="116"/>
      <c r="BA59" s="367"/>
    </row>
    <row r="60" spans="1:64" ht="14.45" customHeight="1" x14ac:dyDescent="0.25">
      <c r="A60" s="1"/>
      <c r="B60" s="348" t="s">
        <v>25</v>
      </c>
      <c r="C60" s="346"/>
      <c r="D60" s="346"/>
      <c r="E60" s="346"/>
      <c r="F60" s="346"/>
      <c r="G60" s="346"/>
      <c r="H60" s="347"/>
      <c r="I60" s="339">
        <f>J46</f>
        <v>50000</v>
      </c>
      <c r="J60" s="340"/>
      <c r="K60" s="340"/>
      <c r="L60" s="340"/>
      <c r="M60" s="341"/>
      <c r="N60" s="18"/>
      <c r="O60" s="1"/>
      <c r="P60" s="1"/>
      <c r="Q60" s="1"/>
      <c r="R60" s="1"/>
      <c r="S60" s="1"/>
      <c r="T60" s="1"/>
      <c r="U60" s="1"/>
      <c r="V60" s="1"/>
      <c r="W60" s="1"/>
      <c r="X60" s="1"/>
      <c r="Y60" s="1"/>
      <c r="Z60" s="1"/>
      <c r="AA60" s="1"/>
      <c r="AB60" s="1"/>
      <c r="AC60" s="1"/>
      <c r="AD60" s="1"/>
      <c r="AE60" s="1"/>
      <c r="AF60" s="1"/>
      <c r="AG60" s="1"/>
      <c r="AH60" s="21"/>
      <c r="AI60" s="1"/>
      <c r="AJ60" s="407" t="s">
        <v>109</v>
      </c>
      <c r="AK60" s="408"/>
      <c r="AL60" s="408"/>
      <c r="AM60" s="408"/>
      <c r="AN60" s="408"/>
      <c r="AO60" s="408"/>
      <c r="AP60" s="408"/>
      <c r="AQ60" s="408"/>
      <c r="AR60" s="372">
        <f>IFERROR((I62/X40),0)</f>
        <v>0.19204340371819961</v>
      </c>
      <c r="AS60" s="373"/>
      <c r="AT60" s="373"/>
      <c r="AU60" s="373"/>
      <c r="AV60" s="373"/>
      <c r="AW60" s="373"/>
      <c r="AX60" s="373"/>
      <c r="AY60" s="374"/>
      <c r="AZ60" s="374"/>
      <c r="BA60" s="375"/>
    </row>
    <row r="61" spans="1:64" ht="15" customHeight="1" x14ac:dyDescent="0.25">
      <c r="A61" s="1"/>
      <c r="B61" s="360"/>
      <c r="C61" s="197"/>
      <c r="D61" s="197"/>
      <c r="E61" s="197"/>
      <c r="F61" s="197"/>
      <c r="G61" s="197"/>
      <c r="H61" s="361"/>
      <c r="I61" s="342"/>
      <c r="J61" s="340"/>
      <c r="K61" s="340"/>
      <c r="L61" s="340"/>
      <c r="M61" s="341"/>
      <c r="N61" s="18"/>
      <c r="O61" s="1"/>
      <c r="P61" s="1"/>
      <c r="Q61" s="1"/>
      <c r="R61" s="1"/>
      <c r="S61" s="1"/>
      <c r="T61" s="1"/>
      <c r="U61" s="1"/>
      <c r="V61" s="1"/>
      <c r="W61" s="1"/>
      <c r="X61" s="1"/>
      <c r="Y61" s="1"/>
      <c r="Z61" s="1"/>
      <c r="AA61" s="1"/>
      <c r="AB61" s="1"/>
      <c r="AC61" s="1"/>
      <c r="AD61" s="1"/>
      <c r="AE61" s="1"/>
      <c r="AF61" s="1"/>
      <c r="AG61" s="1"/>
      <c r="AH61" s="21"/>
      <c r="AI61" s="1"/>
      <c r="AJ61" s="407"/>
      <c r="AK61" s="408"/>
      <c r="AL61" s="408"/>
      <c r="AM61" s="408"/>
      <c r="AN61" s="408"/>
      <c r="AO61" s="408"/>
      <c r="AP61" s="408"/>
      <c r="AQ61" s="408"/>
      <c r="AR61" s="368"/>
      <c r="AS61" s="366"/>
      <c r="AT61" s="366"/>
      <c r="AU61" s="366"/>
      <c r="AV61" s="366"/>
      <c r="AW61" s="366"/>
      <c r="AX61" s="366"/>
      <c r="AY61" s="116"/>
      <c r="AZ61" s="116"/>
      <c r="BA61" s="367"/>
    </row>
    <row r="62" spans="1:64" ht="14.45" customHeight="1" x14ac:dyDescent="0.25">
      <c r="A62" s="1"/>
      <c r="B62" s="527" t="s">
        <v>26</v>
      </c>
      <c r="C62" s="528"/>
      <c r="D62" s="528"/>
      <c r="E62" s="528"/>
      <c r="F62" s="528"/>
      <c r="G62" s="528"/>
      <c r="H62" s="528"/>
      <c r="I62" s="381">
        <f>SUM(I52:M61)</f>
        <v>134430.38260273973</v>
      </c>
      <c r="J62" s="382"/>
      <c r="K62" s="382"/>
      <c r="L62" s="382"/>
      <c r="M62" s="383"/>
      <c r="N62" s="18"/>
      <c r="O62" s="1"/>
      <c r="P62" s="1"/>
      <c r="Q62" s="1"/>
      <c r="R62" s="1"/>
      <c r="S62" s="1"/>
      <c r="T62" s="1"/>
      <c r="U62" s="1"/>
      <c r="V62" s="1"/>
      <c r="W62" s="1"/>
      <c r="X62" s="1"/>
      <c r="Y62" s="1"/>
      <c r="Z62" s="1"/>
      <c r="AA62" s="1"/>
      <c r="AB62" s="1"/>
      <c r="AC62" s="1"/>
      <c r="AD62" s="1"/>
      <c r="AE62" s="1"/>
      <c r="AF62" s="1"/>
      <c r="AG62" s="1"/>
      <c r="AH62" s="21"/>
      <c r="AI62" s="1"/>
      <c r="AJ62" s="407" t="s">
        <v>157</v>
      </c>
      <c r="AK62" s="408"/>
      <c r="AL62" s="408"/>
      <c r="AM62" s="408"/>
      <c r="AN62" s="408"/>
      <c r="AO62" s="408"/>
      <c r="AP62" s="408"/>
      <c r="AQ62" s="408"/>
      <c r="AR62" s="411">
        <f>IFERROR((AP35+AJ44),0)</f>
        <v>7992.0765205479456</v>
      </c>
      <c r="AS62" s="412"/>
      <c r="AT62" s="412"/>
      <c r="AU62" s="412"/>
      <c r="AV62" s="412"/>
      <c r="AW62" s="412"/>
      <c r="AX62" s="412"/>
      <c r="AY62" s="413"/>
      <c r="AZ62" s="413"/>
      <c r="BA62" s="414"/>
    </row>
    <row r="63" spans="1:64" ht="15" customHeight="1" thickBot="1" x14ac:dyDescent="0.3">
      <c r="A63" s="1"/>
      <c r="B63" s="529"/>
      <c r="C63" s="262"/>
      <c r="D63" s="262"/>
      <c r="E63" s="262"/>
      <c r="F63" s="262"/>
      <c r="G63" s="262"/>
      <c r="H63" s="262"/>
      <c r="I63" s="384"/>
      <c r="J63" s="385"/>
      <c r="K63" s="385"/>
      <c r="L63" s="385"/>
      <c r="M63" s="386"/>
      <c r="N63" s="19"/>
      <c r="O63" s="16"/>
      <c r="P63" s="16"/>
      <c r="Q63" s="16"/>
      <c r="R63" s="16"/>
      <c r="S63" s="16"/>
      <c r="T63" s="16"/>
      <c r="U63" s="16"/>
      <c r="V63" s="16"/>
      <c r="W63" s="16"/>
      <c r="X63" s="16"/>
      <c r="Y63" s="16"/>
      <c r="Z63" s="16"/>
      <c r="AA63" s="16"/>
      <c r="AB63" s="16"/>
      <c r="AC63" s="16"/>
      <c r="AD63" s="16"/>
      <c r="AE63" s="16"/>
      <c r="AF63" s="16"/>
      <c r="AG63" s="16"/>
      <c r="AH63" s="22"/>
      <c r="AI63" s="1"/>
      <c r="AJ63" s="409"/>
      <c r="AK63" s="410"/>
      <c r="AL63" s="410"/>
      <c r="AM63" s="410"/>
      <c r="AN63" s="410"/>
      <c r="AO63" s="410"/>
      <c r="AP63" s="410"/>
      <c r="AQ63" s="410"/>
      <c r="AR63" s="415"/>
      <c r="AS63" s="416"/>
      <c r="AT63" s="416"/>
      <c r="AU63" s="416"/>
      <c r="AV63" s="416"/>
      <c r="AW63" s="416"/>
      <c r="AX63" s="416"/>
      <c r="AY63" s="417"/>
      <c r="AZ63" s="417"/>
      <c r="BA63" s="418"/>
    </row>
    <row r="64" spans="1:6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08"/>
      <c r="AK64" s="408"/>
      <c r="AL64" s="408"/>
      <c r="AM64" s="408"/>
      <c r="AN64" s="408"/>
      <c r="AO64" s="408"/>
      <c r="AP64" s="408"/>
      <c r="AQ64" s="408"/>
      <c r="AR64" s="366"/>
      <c r="AS64" s="366"/>
      <c r="AT64" s="366"/>
      <c r="AU64" s="366"/>
      <c r="AV64" s="366"/>
      <c r="AW64" s="366"/>
      <c r="AX64" s="366"/>
      <c r="AY64" s="380"/>
      <c r="AZ64" s="380"/>
      <c r="BA64" s="380"/>
    </row>
    <row r="65" spans="1:60"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08"/>
      <c r="AK65" s="408"/>
      <c r="AL65" s="408"/>
      <c r="AM65" s="408"/>
      <c r="AN65" s="408"/>
      <c r="AO65" s="408"/>
      <c r="AP65" s="408"/>
      <c r="AQ65" s="408"/>
      <c r="AR65" s="366"/>
      <c r="AS65" s="366"/>
      <c r="AT65" s="366"/>
      <c r="AU65" s="366"/>
      <c r="AV65" s="366"/>
      <c r="AW65" s="366"/>
      <c r="AX65" s="366"/>
      <c r="AY65" s="380"/>
      <c r="AZ65" s="380"/>
      <c r="BA65" s="380"/>
    </row>
    <row r="66" spans="1:60" ht="14.45" customHeight="1" x14ac:dyDescent="0.25">
      <c r="A66" s="1"/>
      <c r="B66" s="282" t="s">
        <v>118</v>
      </c>
      <c r="C66" s="283"/>
      <c r="D66" s="505" t="s">
        <v>119</v>
      </c>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row>
    <row r="67" spans="1:60" ht="15" customHeight="1" thickBot="1" x14ac:dyDescent="0.3">
      <c r="A67" s="1"/>
      <c r="B67" s="358"/>
      <c r="C67" s="530"/>
      <c r="D67" s="507"/>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6"/>
      <c r="AR67" s="506"/>
      <c r="AS67" s="506"/>
      <c r="AT67" s="506"/>
      <c r="AU67" s="506"/>
      <c r="AV67" s="506"/>
      <c r="AW67" s="506"/>
      <c r="AX67" s="506"/>
      <c r="AY67" s="506"/>
      <c r="AZ67" s="506"/>
      <c r="BA67" s="506"/>
    </row>
    <row r="68" spans="1:60" ht="15" customHeight="1" x14ac:dyDescent="0.25">
      <c r="A68" s="1"/>
      <c r="B68" s="357" t="s">
        <v>126</v>
      </c>
      <c r="C68" s="344"/>
      <c r="D68" s="344"/>
      <c r="E68" s="344"/>
      <c r="F68" s="344"/>
      <c r="G68" s="344"/>
      <c r="H68" s="480" t="s">
        <v>121</v>
      </c>
      <c r="I68" s="352"/>
      <c r="J68" s="352"/>
      <c r="K68" s="352"/>
      <c r="L68" s="353"/>
      <c r="M68" s="351" t="s">
        <v>122</v>
      </c>
      <c r="N68" s="352"/>
      <c r="O68" s="352"/>
      <c r="P68" s="352"/>
      <c r="Q68" s="353"/>
      <c r="R68" s="351" t="s">
        <v>123</v>
      </c>
      <c r="S68" s="352"/>
      <c r="T68" s="352"/>
      <c r="U68" s="352"/>
      <c r="V68" s="353"/>
      <c r="W68" s="351" t="s">
        <v>128</v>
      </c>
      <c r="X68" s="352"/>
      <c r="Y68" s="352"/>
      <c r="Z68" s="352"/>
      <c r="AA68" s="353"/>
      <c r="AB68" s="351" t="s">
        <v>127</v>
      </c>
      <c r="AC68" s="352"/>
      <c r="AD68" s="352"/>
      <c r="AE68" s="352"/>
      <c r="AF68" s="353"/>
      <c r="AG68" s="351" t="s">
        <v>127</v>
      </c>
      <c r="AH68" s="344"/>
      <c r="AI68" s="344"/>
      <c r="AJ68" s="344"/>
      <c r="AK68" s="345"/>
      <c r="AL68" s="351" t="s">
        <v>130</v>
      </c>
      <c r="AM68" s="344"/>
      <c r="AN68" s="344"/>
      <c r="AO68" s="344"/>
      <c r="AP68" s="344"/>
      <c r="AQ68" s="362" t="s">
        <v>4</v>
      </c>
      <c r="AR68" s="551"/>
      <c r="AS68" s="551"/>
      <c r="AT68" s="551"/>
      <c r="AU68" s="551"/>
      <c r="AV68" s="551"/>
      <c r="AW68" s="551"/>
      <c r="AX68" s="551"/>
      <c r="AY68" s="551"/>
      <c r="AZ68" s="551"/>
      <c r="BA68" s="552"/>
    </row>
    <row r="69" spans="1:60" ht="18.600000000000001" customHeight="1" thickBot="1" x14ac:dyDescent="0.3">
      <c r="A69" s="1"/>
      <c r="B69" s="358"/>
      <c r="C69" s="359"/>
      <c r="D69" s="359"/>
      <c r="E69" s="359"/>
      <c r="F69" s="359"/>
      <c r="G69" s="359"/>
      <c r="H69" s="481"/>
      <c r="I69" s="355"/>
      <c r="J69" s="355"/>
      <c r="K69" s="355"/>
      <c r="L69" s="356"/>
      <c r="M69" s="354"/>
      <c r="N69" s="355"/>
      <c r="O69" s="355"/>
      <c r="P69" s="355"/>
      <c r="Q69" s="356"/>
      <c r="R69" s="354"/>
      <c r="S69" s="355"/>
      <c r="T69" s="355"/>
      <c r="U69" s="355"/>
      <c r="V69" s="356"/>
      <c r="W69" s="354"/>
      <c r="X69" s="355"/>
      <c r="Y69" s="355"/>
      <c r="Z69" s="355"/>
      <c r="AA69" s="356"/>
      <c r="AB69" s="354"/>
      <c r="AC69" s="355"/>
      <c r="AD69" s="355"/>
      <c r="AE69" s="355"/>
      <c r="AF69" s="356"/>
      <c r="AG69" s="490" t="s">
        <v>129</v>
      </c>
      <c r="AH69" s="491"/>
      <c r="AI69" s="491"/>
      <c r="AJ69" s="491"/>
      <c r="AK69" s="492"/>
      <c r="AL69" s="396"/>
      <c r="AM69" s="197"/>
      <c r="AN69" s="197"/>
      <c r="AO69" s="197"/>
      <c r="AP69" s="197"/>
      <c r="AQ69" s="531"/>
      <c r="AR69" s="553"/>
      <c r="AS69" s="553"/>
      <c r="AT69" s="553"/>
      <c r="AU69" s="553"/>
      <c r="AV69" s="553"/>
      <c r="AW69" s="553"/>
      <c r="AX69" s="553"/>
      <c r="AY69" s="553"/>
      <c r="AZ69" s="553"/>
      <c r="BA69" s="554"/>
    </row>
    <row r="70" spans="1:60" ht="14.45" customHeight="1" thickBot="1" x14ac:dyDescent="0.3">
      <c r="A70" s="1"/>
      <c r="B70" s="357" t="s">
        <v>124</v>
      </c>
      <c r="C70" s="344"/>
      <c r="D70" s="344"/>
      <c r="E70" s="344"/>
      <c r="F70" s="344"/>
      <c r="G70" s="344"/>
      <c r="H70" s="397">
        <f>IFERROR((($J$44+1)*AP35),0)</f>
        <v>2970</v>
      </c>
      <c r="I70" s="398"/>
      <c r="J70" s="398"/>
      <c r="K70" s="398"/>
      <c r="L70" s="399"/>
      <c r="M70" s="397">
        <f>IFERROR((($J$44+1)*AJ44+(AV42)),0)</f>
        <v>59682.45912328767</v>
      </c>
      <c r="N70" s="398"/>
      <c r="O70" s="398"/>
      <c r="P70" s="398"/>
      <c r="Q70" s="399"/>
      <c r="R70" s="397">
        <f>IFERROR((H70+M70+I52+I58+I60),0)</f>
        <v>142422.45912328767</v>
      </c>
      <c r="S70" s="398"/>
      <c r="T70" s="398"/>
      <c r="U70" s="398"/>
      <c r="V70" s="399"/>
      <c r="W70" s="397">
        <f>IFERROR(($J$35+$H$70+($AJ$44*($J$44+1))+$I$60),0)</f>
        <v>100172.45912328767</v>
      </c>
      <c r="X70" s="398"/>
      <c r="Y70" s="398"/>
      <c r="Z70" s="398"/>
      <c r="AA70" s="399"/>
      <c r="AB70" s="389">
        <f>IFERROR((AQ70/W70),0)</f>
        <v>0.57478414107662601</v>
      </c>
      <c r="AC70" s="390"/>
      <c r="AD70" s="390"/>
      <c r="AE70" s="390"/>
      <c r="AF70" s="391"/>
      <c r="AG70" s="389">
        <f>IFERROR(((AQ70/$W$70)/($J$44+1)*12),0)</f>
        <v>1.149568282153252</v>
      </c>
      <c r="AH70" s="390"/>
      <c r="AI70" s="390"/>
      <c r="AJ70" s="390"/>
      <c r="AK70" s="391"/>
      <c r="AL70" s="395">
        <f>IFERROR((R70/X40),0)</f>
        <v>0.20346065589041096</v>
      </c>
      <c r="AM70" s="388"/>
      <c r="AN70" s="388"/>
      <c r="AO70" s="388"/>
      <c r="AP70" s="388"/>
      <c r="AQ70" s="403">
        <f>IFERROR((X40-X42-$R$70),0)</f>
        <v>57577.54087671233</v>
      </c>
      <c r="AR70" s="404"/>
      <c r="AS70" s="404"/>
      <c r="AT70" s="404"/>
      <c r="AU70" s="404"/>
      <c r="AV70" s="404"/>
      <c r="AW70" s="404"/>
      <c r="AX70" s="404"/>
      <c r="AY70" s="404"/>
      <c r="AZ70" s="404"/>
      <c r="BA70" s="405"/>
    </row>
    <row r="71" spans="1:60" ht="14.45" customHeight="1" thickBot="1" x14ac:dyDescent="0.3">
      <c r="A71" s="1"/>
      <c r="B71" s="360"/>
      <c r="C71" s="197"/>
      <c r="D71" s="197"/>
      <c r="E71" s="197"/>
      <c r="F71" s="197"/>
      <c r="G71" s="197"/>
      <c r="H71" s="400"/>
      <c r="I71" s="401"/>
      <c r="J71" s="401"/>
      <c r="K71" s="401"/>
      <c r="L71" s="402"/>
      <c r="M71" s="400"/>
      <c r="N71" s="401"/>
      <c r="O71" s="401"/>
      <c r="P71" s="401"/>
      <c r="Q71" s="402"/>
      <c r="R71" s="400"/>
      <c r="S71" s="401"/>
      <c r="T71" s="401"/>
      <c r="U71" s="401"/>
      <c r="V71" s="402"/>
      <c r="W71" s="400"/>
      <c r="X71" s="401"/>
      <c r="Y71" s="401"/>
      <c r="Z71" s="401"/>
      <c r="AA71" s="402"/>
      <c r="AB71" s="392"/>
      <c r="AC71" s="393"/>
      <c r="AD71" s="393"/>
      <c r="AE71" s="393"/>
      <c r="AF71" s="394"/>
      <c r="AG71" s="392"/>
      <c r="AH71" s="393"/>
      <c r="AI71" s="393"/>
      <c r="AJ71" s="393"/>
      <c r="AK71" s="394"/>
      <c r="AL71" s="396"/>
      <c r="AM71" s="197"/>
      <c r="AN71" s="197"/>
      <c r="AO71" s="197"/>
      <c r="AP71" s="197"/>
      <c r="AQ71" s="406"/>
      <c r="AR71" s="404"/>
      <c r="AS71" s="404"/>
      <c r="AT71" s="404"/>
      <c r="AU71" s="404"/>
      <c r="AV71" s="404"/>
      <c r="AW71" s="404"/>
      <c r="AX71" s="404"/>
      <c r="AY71" s="404"/>
      <c r="AZ71" s="404"/>
      <c r="BA71" s="405"/>
    </row>
    <row r="72" spans="1:60" ht="14.45" customHeight="1" thickBot="1" x14ac:dyDescent="0.3">
      <c r="A72" s="1"/>
      <c r="B72" s="387" t="s">
        <v>125</v>
      </c>
      <c r="C72" s="388"/>
      <c r="D72" s="388"/>
      <c r="E72" s="388"/>
      <c r="F72" s="388"/>
      <c r="G72" s="388"/>
      <c r="H72" s="397">
        <f>IFERROR((($J$44-1)*AP35),0)</f>
        <v>1980</v>
      </c>
      <c r="I72" s="398"/>
      <c r="J72" s="398"/>
      <c r="K72" s="398"/>
      <c r="L72" s="399"/>
      <c r="M72" s="397">
        <f>IFERROR((($J$44-1)*AJ44+(AV42)),0)</f>
        <v>44688.306082191782</v>
      </c>
      <c r="N72" s="398"/>
      <c r="O72" s="398"/>
      <c r="P72" s="398"/>
      <c r="Q72" s="399"/>
      <c r="R72" s="397">
        <f>IFERROR((H72+M72+I52+I58+I60),0)</f>
        <v>126438.30608219179</v>
      </c>
      <c r="S72" s="398"/>
      <c r="T72" s="398"/>
      <c r="U72" s="398"/>
      <c r="V72" s="399"/>
      <c r="W72" s="397">
        <f>IFERROR(($J$35+$H$70+($AJ$44*($J$44-1))+$I$60),0)</f>
        <v>85178.30608219179</v>
      </c>
      <c r="X72" s="398"/>
      <c r="Y72" s="398"/>
      <c r="Z72" s="398"/>
      <c r="AA72" s="399"/>
      <c r="AB72" s="389">
        <f>IFERROR((AQ72/W72),0)</f>
        <v>0.86362006127271107</v>
      </c>
      <c r="AC72" s="390"/>
      <c r="AD72" s="390"/>
      <c r="AE72" s="390"/>
      <c r="AF72" s="391"/>
      <c r="AG72" s="389">
        <f>IFERROR(((AQ72/$W$72)/($J$44-1)*12),0)</f>
        <v>2.5908601838181333</v>
      </c>
      <c r="AH72" s="390"/>
      <c r="AI72" s="390"/>
      <c r="AJ72" s="390"/>
      <c r="AK72" s="391"/>
      <c r="AL72" s="395">
        <f>IFERROR((R72/X40),0)</f>
        <v>0.18062615154598827</v>
      </c>
      <c r="AM72" s="388"/>
      <c r="AN72" s="388"/>
      <c r="AO72" s="388"/>
      <c r="AP72" s="388"/>
      <c r="AQ72" s="403">
        <f>IFERROR((X40-X42-$R$72),0)</f>
        <v>73561.69391780821</v>
      </c>
      <c r="AR72" s="404"/>
      <c r="AS72" s="404"/>
      <c r="AT72" s="404"/>
      <c r="AU72" s="404"/>
      <c r="AV72" s="404"/>
      <c r="AW72" s="404"/>
      <c r="AX72" s="404"/>
      <c r="AY72" s="404"/>
      <c r="AZ72" s="404"/>
      <c r="BA72" s="405"/>
    </row>
    <row r="73" spans="1:60" ht="14.45" customHeight="1" thickBot="1" x14ac:dyDescent="0.3">
      <c r="A73" s="1"/>
      <c r="B73" s="360"/>
      <c r="C73" s="197"/>
      <c r="D73" s="197"/>
      <c r="E73" s="197"/>
      <c r="F73" s="197"/>
      <c r="G73" s="197"/>
      <c r="H73" s="400"/>
      <c r="I73" s="401"/>
      <c r="J73" s="401"/>
      <c r="K73" s="401"/>
      <c r="L73" s="402"/>
      <c r="M73" s="400"/>
      <c r="N73" s="401"/>
      <c r="O73" s="401"/>
      <c r="P73" s="401"/>
      <c r="Q73" s="402"/>
      <c r="R73" s="400"/>
      <c r="S73" s="401"/>
      <c r="T73" s="401"/>
      <c r="U73" s="401"/>
      <c r="V73" s="402"/>
      <c r="W73" s="400"/>
      <c r="X73" s="401"/>
      <c r="Y73" s="401"/>
      <c r="Z73" s="401"/>
      <c r="AA73" s="402"/>
      <c r="AB73" s="392"/>
      <c r="AC73" s="393"/>
      <c r="AD73" s="393"/>
      <c r="AE73" s="393"/>
      <c r="AF73" s="394"/>
      <c r="AG73" s="392"/>
      <c r="AH73" s="393"/>
      <c r="AI73" s="393"/>
      <c r="AJ73" s="393"/>
      <c r="AK73" s="394"/>
      <c r="AL73" s="396"/>
      <c r="AM73" s="197"/>
      <c r="AN73" s="197"/>
      <c r="AO73" s="197"/>
      <c r="AP73" s="197"/>
      <c r="AQ73" s="406"/>
      <c r="AR73" s="404"/>
      <c r="AS73" s="404"/>
      <c r="AT73" s="404"/>
      <c r="AU73" s="404"/>
      <c r="AV73" s="404"/>
      <c r="AW73" s="404"/>
      <c r="AX73" s="404"/>
      <c r="AY73" s="404"/>
      <c r="AZ73" s="404"/>
      <c r="BA73" s="405"/>
    </row>
    <row r="74" spans="1:60" s="1" customFormat="1" x14ac:dyDescent="0.25">
      <c r="BB74"/>
      <c r="BC74"/>
      <c r="BD74"/>
      <c r="BE74"/>
      <c r="BF74"/>
      <c r="BG74"/>
      <c r="BH74"/>
    </row>
    <row r="75" spans="1:60" s="1" customFormat="1" x14ac:dyDescent="0.25">
      <c r="B75" s="3" t="s">
        <v>158</v>
      </c>
      <c r="K75" s="35"/>
      <c r="L75" s="35"/>
      <c r="BB75"/>
      <c r="BC75"/>
      <c r="BD75"/>
      <c r="BE75"/>
      <c r="BF75"/>
      <c r="BG75"/>
      <c r="BH75"/>
    </row>
    <row r="76" spans="1:60" s="1" customFormat="1" x14ac:dyDescent="0.25">
      <c r="BB76"/>
      <c r="BC76"/>
      <c r="BD76"/>
      <c r="BE76"/>
      <c r="BF76"/>
      <c r="BG76"/>
      <c r="BH76"/>
    </row>
    <row r="77" spans="1:60" s="1" customFormat="1" x14ac:dyDescent="0.25">
      <c r="BB77"/>
      <c r="BC77"/>
      <c r="BD77"/>
      <c r="BE77"/>
      <c r="BF77"/>
      <c r="BG77"/>
      <c r="BH77"/>
    </row>
    <row r="78" spans="1:60" s="1" customFormat="1" x14ac:dyDescent="0.25">
      <c r="BB78"/>
      <c r="BC78"/>
      <c r="BD78"/>
      <c r="BE78"/>
      <c r="BF78"/>
      <c r="BG78"/>
      <c r="BH78"/>
    </row>
    <row r="79" spans="1:60" s="1" customFormat="1" x14ac:dyDescent="0.25">
      <c r="BB79"/>
      <c r="BC79"/>
      <c r="BD79"/>
      <c r="BE79"/>
      <c r="BF79"/>
      <c r="BG79"/>
      <c r="BH79"/>
    </row>
    <row r="80" spans="1:60" s="1" customFormat="1" x14ac:dyDescent="0.25">
      <c r="BB80"/>
      <c r="BC80"/>
      <c r="BD80"/>
      <c r="BE80"/>
      <c r="BF80"/>
      <c r="BG80"/>
      <c r="BH80"/>
    </row>
    <row r="81" spans="54:60" s="1" customFormat="1" x14ac:dyDescent="0.25">
      <c r="BB81"/>
      <c r="BC81"/>
      <c r="BD81"/>
      <c r="BE81"/>
      <c r="BF81"/>
      <c r="BG81"/>
      <c r="BH81"/>
    </row>
    <row r="82" spans="54:60" s="1" customFormat="1" x14ac:dyDescent="0.25">
      <c r="BB82"/>
      <c r="BC82"/>
      <c r="BD82"/>
      <c r="BE82"/>
      <c r="BF82"/>
      <c r="BG82"/>
      <c r="BH82"/>
    </row>
    <row r="83" spans="54:60" s="1" customFormat="1" x14ac:dyDescent="0.25">
      <c r="BB83"/>
      <c r="BC83"/>
      <c r="BD83"/>
      <c r="BE83"/>
      <c r="BF83"/>
      <c r="BG83"/>
      <c r="BH83"/>
    </row>
    <row r="84" spans="54:60" s="1" customFormat="1" x14ac:dyDescent="0.25">
      <c r="BB84"/>
      <c r="BC84"/>
      <c r="BD84"/>
      <c r="BE84"/>
      <c r="BF84"/>
      <c r="BG84"/>
      <c r="BH84"/>
    </row>
    <row r="85" spans="54:60" s="1" customFormat="1" x14ac:dyDescent="0.25">
      <c r="BB85"/>
      <c r="BC85"/>
      <c r="BD85"/>
      <c r="BE85"/>
      <c r="BF85"/>
      <c r="BG85"/>
      <c r="BH85"/>
    </row>
    <row r="86" spans="54:60" s="1" customFormat="1" x14ac:dyDescent="0.25">
      <c r="BB86"/>
      <c r="BC86"/>
      <c r="BD86"/>
      <c r="BE86"/>
      <c r="BF86"/>
      <c r="BG86"/>
      <c r="BH86"/>
    </row>
    <row r="87" spans="54:60" s="1" customFormat="1" x14ac:dyDescent="0.25">
      <c r="BB87"/>
      <c r="BC87"/>
      <c r="BD87"/>
      <c r="BE87"/>
      <c r="BF87"/>
      <c r="BG87"/>
      <c r="BH87"/>
    </row>
    <row r="88" spans="54:60" s="1" customFormat="1" x14ac:dyDescent="0.25">
      <c r="BB88"/>
      <c r="BC88"/>
      <c r="BD88"/>
      <c r="BE88"/>
      <c r="BF88"/>
      <c r="BG88"/>
      <c r="BH88"/>
    </row>
    <row r="89" spans="54:60" s="1" customFormat="1" x14ac:dyDescent="0.25">
      <c r="BB89"/>
      <c r="BC89"/>
      <c r="BD89"/>
      <c r="BE89"/>
      <c r="BF89"/>
      <c r="BG89"/>
      <c r="BH89"/>
    </row>
    <row r="90" spans="54:60" s="1" customFormat="1" x14ac:dyDescent="0.25">
      <c r="BB90"/>
      <c r="BC90"/>
      <c r="BD90"/>
      <c r="BE90"/>
      <c r="BF90"/>
      <c r="BG90"/>
      <c r="BH90"/>
    </row>
    <row r="91" spans="54:60" s="1" customFormat="1" x14ac:dyDescent="0.25">
      <c r="BB91"/>
      <c r="BC91"/>
      <c r="BD91"/>
      <c r="BE91"/>
      <c r="BF91"/>
      <c r="BG91"/>
      <c r="BH91"/>
    </row>
    <row r="92" spans="54:60" s="1" customFormat="1" x14ac:dyDescent="0.25">
      <c r="BB92"/>
      <c r="BC92"/>
      <c r="BD92"/>
      <c r="BE92"/>
      <c r="BF92"/>
      <c r="BG92"/>
      <c r="BH92"/>
    </row>
  </sheetData>
  <mergeCells count="246">
    <mergeCell ref="AJ64:AQ65"/>
    <mergeCell ref="AR64:BA65"/>
    <mergeCell ref="B72:G73"/>
    <mergeCell ref="H72:L73"/>
    <mergeCell ref="M72:Q73"/>
    <mergeCell ref="R72:V73"/>
    <mergeCell ref="AL72:AP73"/>
    <mergeCell ref="AJ52:AQ53"/>
    <mergeCell ref="AL70:AP71"/>
    <mergeCell ref="AQ70:BA71"/>
    <mergeCell ref="AQ72:BA73"/>
    <mergeCell ref="AG68:AK68"/>
    <mergeCell ref="AL68:AP69"/>
    <mergeCell ref="AR56:BA57"/>
    <mergeCell ref="W72:AA73"/>
    <mergeCell ref="B66:C67"/>
    <mergeCell ref="D66:BA67"/>
    <mergeCell ref="B68:G69"/>
    <mergeCell ref="H68:L69"/>
    <mergeCell ref="M68:Q69"/>
    <mergeCell ref="R68:V69"/>
    <mergeCell ref="W68:AA69"/>
    <mergeCell ref="AB68:AF69"/>
    <mergeCell ref="AQ68:BA69"/>
    <mergeCell ref="AG69:AK69"/>
    <mergeCell ref="AB72:AF73"/>
    <mergeCell ref="AG72:AK73"/>
    <mergeCell ref="B70:G71"/>
    <mergeCell ref="H70:L71"/>
    <mergeCell ref="M70:Q71"/>
    <mergeCell ref="R70:V71"/>
    <mergeCell ref="W70:AA71"/>
    <mergeCell ref="AB70:AF71"/>
    <mergeCell ref="AG70:AK71"/>
    <mergeCell ref="B62:H63"/>
    <mergeCell ref="B60:H61"/>
    <mergeCell ref="I60:M61"/>
    <mergeCell ref="AJ60:AQ61"/>
    <mergeCell ref="AR60:BA61"/>
    <mergeCell ref="B54:H55"/>
    <mergeCell ref="I54:M55"/>
    <mergeCell ref="AJ54:AQ55"/>
    <mergeCell ref="AR54:BA55"/>
    <mergeCell ref="B56:H57"/>
    <mergeCell ref="I56:M57"/>
    <mergeCell ref="I62:M63"/>
    <mergeCell ref="AJ62:AQ63"/>
    <mergeCell ref="AR62:BA63"/>
    <mergeCell ref="B52:H53"/>
    <mergeCell ref="I52:M53"/>
    <mergeCell ref="AR52:BA53"/>
    <mergeCell ref="B46:I47"/>
    <mergeCell ref="J46:P47"/>
    <mergeCell ref="AJ50:AK51"/>
    <mergeCell ref="AL50:BA51"/>
    <mergeCell ref="B58:H59"/>
    <mergeCell ref="I58:M59"/>
    <mergeCell ref="AJ58:AQ59"/>
    <mergeCell ref="AR58:BA59"/>
    <mergeCell ref="AJ56:AQ57"/>
    <mergeCell ref="R46:W47"/>
    <mergeCell ref="X46:AC47"/>
    <mergeCell ref="AD46:AI47"/>
    <mergeCell ref="AJ46:AO47"/>
    <mergeCell ref="AP46:AU47"/>
    <mergeCell ref="AV46:BA47"/>
    <mergeCell ref="AD42:AI43"/>
    <mergeCell ref="AJ42:AO43"/>
    <mergeCell ref="AP42:AU42"/>
    <mergeCell ref="B50:C51"/>
    <mergeCell ref="D50:AH51"/>
    <mergeCell ref="AV42:BA43"/>
    <mergeCell ref="AP43:AR43"/>
    <mergeCell ref="AS43:AU43"/>
    <mergeCell ref="AP40:AU41"/>
    <mergeCell ref="AV40:BA41"/>
    <mergeCell ref="AD41:AF41"/>
    <mergeCell ref="AG41:AI41"/>
    <mergeCell ref="B44:I45"/>
    <mergeCell ref="J44:P45"/>
    <mergeCell ref="B42:I43"/>
    <mergeCell ref="J42:P43"/>
    <mergeCell ref="R42:W43"/>
    <mergeCell ref="X42:AC43"/>
    <mergeCell ref="R44:W45"/>
    <mergeCell ref="X44:AC45"/>
    <mergeCell ref="AD44:AI45"/>
    <mergeCell ref="AJ44:AO45"/>
    <mergeCell ref="AP44:AU45"/>
    <mergeCell ref="AV44:BA45"/>
    <mergeCell ref="B38:C39"/>
    <mergeCell ref="D38:P39"/>
    <mergeCell ref="R38:S39"/>
    <mergeCell ref="T38:BA39"/>
    <mergeCell ref="B40:I41"/>
    <mergeCell ref="J40:P41"/>
    <mergeCell ref="R40:W41"/>
    <mergeCell ref="X40:AC41"/>
    <mergeCell ref="AD40:AI40"/>
    <mergeCell ref="AJ40:AO41"/>
    <mergeCell ref="B34:I34"/>
    <mergeCell ref="J34:P34"/>
    <mergeCell ref="R34:Y34"/>
    <mergeCell ref="Z34:AF34"/>
    <mergeCell ref="AH34:AO34"/>
    <mergeCell ref="AP34:AS34"/>
    <mergeCell ref="AT34:AW34"/>
    <mergeCell ref="AX34:BA34"/>
    <mergeCell ref="B35:I35"/>
    <mergeCell ref="J35:P35"/>
    <mergeCell ref="R35:Y35"/>
    <mergeCell ref="Z35:AF35"/>
    <mergeCell ref="AH35:AO35"/>
    <mergeCell ref="AP35:AS35"/>
    <mergeCell ref="AT35:AW35"/>
    <mergeCell ref="AX35:BA35"/>
    <mergeCell ref="B32:I32"/>
    <mergeCell ref="J32:P32"/>
    <mergeCell ref="R32:Y32"/>
    <mergeCell ref="Z32:AF32"/>
    <mergeCell ref="AH32:AO32"/>
    <mergeCell ref="AP32:AS32"/>
    <mergeCell ref="AT32:AW32"/>
    <mergeCell ref="AX32:BA32"/>
    <mergeCell ref="B33:I33"/>
    <mergeCell ref="J33:P33"/>
    <mergeCell ref="R33:Y33"/>
    <mergeCell ref="Z33:AF33"/>
    <mergeCell ref="AH33:AO33"/>
    <mergeCell ref="AP33:AS33"/>
    <mergeCell ref="AT33:AW33"/>
    <mergeCell ref="AX33:BA33"/>
    <mergeCell ref="B30:I30"/>
    <mergeCell ref="J30:P30"/>
    <mergeCell ref="R30:Y30"/>
    <mergeCell ref="Z30:AF30"/>
    <mergeCell ref="AH30:AO30"/>
    <mergeCell ref="AP30:AS30"/>
    <mergeCell ref="AT30:AW30"/>
    <mergeCell ref="AX30:BA30"/>
    <mergeCell ref="B31:I31"/>
    <mergeCell ref="J31:P31"/>
    <mergeCell ref="R31:Y31"/>
    <mergeCell ref="Z31:AF31"/>
    <mergeCell ref="AH31:AO31"/>
    <mergeCell ref="AP31:AS31"/>
    <mergeCell ref="AT31:AW31"/>
    <mergeCell ref="AX31:BA31"/>
    <mergeCell ref="B28:I28"/>
    <mergeCell ref="J28:P28"/>
    <mergeCell ref="R28:Y28"/>
    <mergeCell ref="Z28:AF28"/>
    <mergeCell ref="AH28:AO28"/>
    <mergeCell ref="AP28:AS28"/>
    <mergeCell ref="AT28:AW28"/>
    <mergeCell ref="AX28:BA28"/>
    <mergeCell ref="B29:I29"/>
    <mergeCell ref="J29:P29"/>
    <mergeCell ref="R29:Y29"/>
    <mergeCell ref="Z29:AF29"/>
    <mergeCell ref="AH29:AO29"/>
    <mergeCell ref="AP29:AS29"/>
    <mergeCell ref="AT29:AW29"/>
    <mergeCell ref="AX29:BA29"/>
    <mergeCell ref="AT27:AW27"/>
    <mergeCell ref="AX27:BA27"/>
    <mergeCell ref="B26:I26"/>
    <mergeCell ref="J26:P26"/>
    <mergeCell ref="R26:Y26"/>
    <mergeCell ref="Z26:AF26"/>
    <mergeCell ref="AH26:AO26"/>
    <mergeCell ref="AP26:AS26"/>
    <mergeCell ref="B27:I27"/>
    <mergeCell ref="J27:P27"/>
    <mergeCell ref="R27:Y27"/>
    <mergeCell ref="Z27:AF27"/>
    <mergeCell ref="AH27:AO27"/>
    <mergeCell ref="AP27:AS27"/>
    <mergeCell ref="AT26:AW26"/>
    <mergeCell ref="AX26:BA26"/>
    <mergeCell ref="B25:I25"/>
    <mergeCell ref="J25:P25"/>
    <mergeCell ref="R25:Y25"/>
    <mergeCell ref="Z25:AF25"/>
    <mergeCell ref="AH25:AO25"/>
    <mergeCell ref="AP25:AS25"/>
    <mergeCell ref="AT25:AW25"/>
    <mergeCell ref="AX25:BA25"/>
    <mergeCell ref="B19:F19"/>
    <mergeCell ref="G19:N19"/>
    <mergeCell ref="O19:R19"/>
    <mergeCell ref="S19:AA19"/>
    <mergeCell ref="AC19:AJ19"/>
    <mergeCell ref="AK19:BA19"/>
    <mergeCell ref="AT24:AW24"/>
    <mergeCell ref="AX24:BA24"/>
    <mergeCell ref="B24:I24"/>
    <mergeCell ref="J24:P24"/>
    <mergeCell ref="R24:Y24"/>
    <mergeCell ref="Z24:AF24"/>
    <mergeCell ref="AH24:AO24"/>
    <mergeCell ref="AP24:AS24"/>
    <mergeCell ref="AK12:BA12"/>
    <mergeCell ref="AC13:AJ13"/>
    <mergeCell ref="AK13:BA13"/>
    <mergeCell ref="B18:F18"/>
    <mergeCell ref="G18:N18"/>
    <mergeCell ref="O18:R18"/>
    <mergeCell ref="S18:AA18"/>
    <mergeCell ref="AC18:AJ18"/>
    <mergeCell ref="AK18:BA18"/>
    <mergeCell ref="B16:F16"/>
    <mergeCell ref="G16:AA16"/>
    <mergeCell ref="B14:F14"/>
    <mergeCell ref="G14:AA14"/>
    <mergeCell ref="AC14:AJ14"/>
    <mergeCell ref="AK14:BA14"/>
    <mergeCell ref="B15:F15"/>
    <mergeCell ref="G15:AA15"/>
    <mergeCell ref="B13:F13"/>
    <mergeCell ref="G13:AA13"/>
    <mergeCell ref="AC16:AJ16"/>
    <mergeCell ref="AK16:BA16"/>
    <mergeCell ref="A1:BA2"/>
    <mergeCell ref="A3:BA4"/>
    <mergeCell ref="B6:BA7"/>
    <mergeCell ref="B10:AA11"/>
    <mergeCell ref="AC10:AD11"/>
    <mergeCell ref="AE10:BA11"/>
    <mergeCell ref="B22:C23"/>
    <mergeCell ref="D22:P23"/>
    <mergeCell ref="R22:S23"/>
    <mergeCell ref="T22:AF23"/>
    <mergeCell ref="AH22:AI23"/>
    <mergeCell ref="AJ22:BA23"/>
    <mergeCell ref="B17:F17"/>
    <mergeCell ref="G17:N17"/>
    <mergeCell ref="O17:R17"/>
    <mergeCell ref="S17:AA17"/>
    <mergeCell ref="AC17:AJ17"/>
    <mergeCell ref="AK17:BA17"/>
    <mergeCell ref="AC15:AJ15"/>
    <mergeCell ref="AK15:BA15"/>
    <mergeCell ref="B12:F12"/>
    <mergeCell ref="G12:AA12"/>
    <mergeCell ref="AC12:AJ12"/>
  </mergeCells>
  <conditionalFormatting sqref="B33:I33">
    <cfRule type="expression" dxfId="5" priority="13">
      <formula>$B$32="Other:"</formula>
    </cfRule>
  </conditionalFormatting>
  <conditionalFormatting sqref="B34:I34">
    <cfRule type="expression" dxfId="4" priority="12">
      <formula>$B$33="Other:"</formula>
    </cfRule>
  </conditionalFormatting>
  <conditionalFormatting sqref="R31:Y34">
    <cfRule type="expression" dxfId="3" priority="1">
      <formula>$R$32="Other:"</formula>
    </cfRule>
  </conditionalFormatting>
  <conditionalFormatting sqref="AH33:AO34">
    <cfRule type="expression" dxfId="2" priority="6">
      <formula>$AH$33="Other:"</formula>
    </cfRule>
  </conditionalFormatting>
  <conditionalFormatting sqref="AR52">
    <cfRule type="cellIs" dxfId="1" priority="7" operator="greaterThanOrEqual">
      <formula>0</formula>
    </cfRule>
    <cfRule type="cellIs" dxfId="0" priority="8" operator="lessThan">
      <formula>0</formula>
    </cfRule>
  </conditionalFormatting>
  <dataValidations count="2">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300-000000000000}"/>
    <dataValidation type="list" allowBlank="1" showInputMessage="1" sqref="J40:P43" xr:uid="{00000000-0002-0000-0300-000001000000}">
      <formula1>"0,1,2,3,4,5,6"</formula1>
    </dataValidation>
  </dataValidations>
  <pageMargins left="0.7" right="0.7" top="0.75" bottom="0.75" header="0.3" footer="0.3"/>
  <pageSetup scale="5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46DE-C820-4421-BDA7-D0D20BF54B4B}">
  <dimension ref="A1:V58"/>
  <sheetViews>
    <sheetView workbookViewId="0">
      <selection activeCell="A22" sqref="A22"/>
    </sheetView>
  </sheetViews>
  <sheetFormatPr defaultColWidth="9.140625" defaultRowHeight="15" x14ac:dyDescent="0.25"/>
  <cols>
    <col min="1" max="1" width="50.140625" style="40" customWidth="1"/>
    <col min="2" max="2" width="24.42578125" style="40" customWidth="1"/>
    <col min="3" max="3" width="72.5703125" style="40" customWidth="1"/>
    <col min="4" max="16384" width="9.140625" style="40"/>
  </cols>
  <sheetData>
    <row r="1" spans="1:21" ht="15" customHeight="1" x14ac:dyDescent="0.25">
      <c r="A1" s="555" t="s">
        <v>189</v>
      </c>
      <c r="B1" s="555"/>
      <c r="C1" s="555"/>
      <c r="D1" s="37"/>
      <c r="E1" s="37"/>
      <c r="F1" s="37"/>
      <c r="G1" s="37"/>
      <c r="H1" s="37"/>
      <c r="I1" s="37"/>
      <c r="J1" s="37"/>
      <c r="K1" s="37"/>
      <c r="L1" s="37"/>
      <c r="M1" s="37"/>
      <c r="N1" s="37"/>
      <c r="O1" s="37"/>
      <c r="P1" s="37"/>
      <c r="Q1" s="37"/>
      <c r="R1" s="37"/>
      <c r="S1" s="37"/>
      <c r="T1" s="37"/>
      <c r="U1" s="37"/>
    </row>
    <row r="2" spans="1:21" ht="60" customHeight="1" x14ac:dyDescent="0.25">
      <c r="A2" s="555"/>
      <c r="B2" s="555"/>
      <c r="C2" s="555"/>
      <c r="D2" s="37"/>
      <c r="E2" s="37"/>
      <c r="F2" s="37"/>
      <c r="G2" s="37"/>
      <c r="H2" s="37"/>
      <c r="I2" s="37"/>
      <c r="J2" s="37"/>
      <c r="K2" s="37"/>
      <c r="L2" s="37"/>
      <c r="M2" s="37"/>
      <c r="N2" s="37"/>
      <c r="O2" s="37"/>
      <c r="P2" s="37"/>
      <c r="Q2" s="37"/>
      <c r="R2" s="37"/>
      <c r="S2" s="37"/>
      <c r="T2" s="37"/>
      <c r="U2" s="37"/>
    </row>
    <row r="3" spans="1:21" ht="30" customHeight="1" x14ac:dyDescent="0.25">
      <c r="A3" s="41" t="s">
        <v>190</v>
      </c>
      <c r="B3" s="42" t="s">
        <v>191</v>
      </c>
      <c r="C3" s="42" t="s">
        <v>192</v>
      </c>
      <c r="D3" s="37"/>
      <c r="E3" s="37"/>
      <c r="F3" s="37"/>
      <c r="G3" s="37"/>
      <c r="H3" s="37"/>
      <c r="I3" s="37"/>
      <c r="J3" s="37"/>
      <c r="K3" s="37"/>
      <c r="L3" s="37"/>
      <c r="M3" s="37"/>
      <c r="N3" s="37"/>
      <c r="O3" s="37"/>
      <c r="P3" s="37"/>
      <c r="Q3" s="37"/>
      <c r="R3" s="37"/>
      <c r="S3" s="37"/>
      <c r="T3" s="37"/>
      <c r="U3" s="37"/>
    </row>
    <row r="4" spans="1:21" ht="15" customHeight="1" x14ac:dyDescent="0.25">
      <c r="A4" s="49" t="s">
        <v>207</v>
      </c>
      <c r="B4" s="50">
        <v>500</v>
      </c>
      <c r="C4" s="51" t="s">
        <v>216</v>
      </c>
      <c r="D4" s="37"/>
      <c r="E4" s="37"/>
      <c r="F4" s="37"/>
      <c r="G4" s="37"/>
      <c r="H4" s="37"/>
      <c r="I4" s="37"/>
      <c r="J4" s="37"/>
      <c r="K4" s="37"/>
      <c r="L4" s="37"/>
      <c r="M4" s="37"/>
      <c r="N4" s="37"/>
      <c r="O4" s="37"/>
      <c r="P4" s="37"/>
      <c r="Q4" s="37"/>
      <c r="R4" s="37"/>
      <c r="S4" s="37"/>
      <c r="T4" s="37"/>
      <c r="U4" s="37"/>
    </row>
    <row r="5" spans="1:21" x14ac:dyDescent="0.25">
      <c r="A5" s="49" t="s">
        <v>208</v>
      </c>
      <c r="B5" s="50">
        <v>3000</v>
      </c>
      <c r="C5" s="52" t="s">
        <v>209</v>
      </c>
      <c r="D5" s="37"/>
      <c r="E5" s="37"/>
      <c r="F5" s="37"/>
      <c r="G5" s="37"/>
      <c r="H5" s="37"/>
      <c r="I5" s="37"/>
      <c r="J5" s="37"/>
      <c r="K5" s="37"/>
      <c r="L5" s="37"/>
      <c r="M5" s="37"/>
      <c r="N5" s="37"/>
      <c r="O5" s="37"/>
      <c r="P5" s="37"/>
      <c r="Q5" s="37"/>
      <c r="R5" s="37"/>
      <c r="S5" s="37"/>
      <c r="T5" s="37"/>
      <c r="U5" s="37"/>
    </row>
    <row r="6" spans="1:21" x14ac:dyDescent="0.25">
      <c r="A6" s="49" t="s">
        <v>211</v>
      </c>
      <c r="B6" s="50">
        <v>3000</v>
      </c>
      <c r="C6" s="51"/>
      <c r="D6" s="37"/>
      <c r="E6" s="37"/>
      <c r="F6" s="37"/>
      <c r="G6" s="37"/>
      <c r="H6" s="37"/>
      <c r="I6" s="37"/>
      <c r="J6" s="37"/>
      <c r="K6" s="37"/>
      <c r="L6" s="37"/>
      <c r="M6" s="37"/>
      <c r="N6" s="37"/>
      <c r="O6" s="37"/>
      <c r="P6" s="37"/>
      <c r="Q6" s="37"/>
      <c r="R6" s="37"/>
      <c r="S6" s="37"/>
      <c r="T6" s="37"/>
      <c r="U6" s="37"/>
    </row>
    <row r="7" spans="1:21" x14ac:dyDescent="0.25">
      <c r="A7" s="49" t="s">
        <v>212</v>
      </c>
      <c r="B7" s="50">
        <v>5000</v>
      </c>
      <c r="C7" s="52" t="s">
        <v>213</v>
      </c>
      <c r="D7" s="37"/>
      <c r="E7" s="37"/>
      <c r="F7" s="37"/>
      <c r="G7" s="37"/>
      <c r="H7" s="37"/>
      <c r="I7" s="37" t="s">
        <v>194</v>
      </c>
      <c r="J7" s="37"/>
      <c r="K7" s="37"/>
      <c r="L7" s="37"/>
      <c r="M7" s="37"/>
      <c r="N7" s="37"/>
      <c r="O7" s="37"/>
      <c r="P7" s="37"/>
      <c r="Q7" s="37"/>
      <c r="R7" s="37"/>
      <c r="S7" s="37"/>
      <c r="T7" s="37"/>
      <c r="U7" s="37"/>
    </row>
    <row r="8" spans="1:21" x14ac:dyDescent="0.25">
      <c r="A8" s="49" t="s">
        <v>214</v>
      </c>
      <c r="B8" s="50">
        <v>5000</v>
      </c>
      <c r="C8" s="51" t="s">
        <v>215</v>
      </c>
      <c r="D8" s="37"/>
      <c r="E8" s="37"/>
      <c r="F8" s="37"/>
      <c r="G8" s="37"/>
      <c r="H8" s="37"/>
      <c r="I8" s="37"/>
      <c r="J8" s="37"/>
      <c r="K8" s="37"/>
      <c r="L8" s="37"/>
      <c r="M8" s="37"/>
      <c r="N8" s="37"/>
      <c r="O8" s="37"/>
      <c r="P8" s="37"/>
      <c r="Q8" s="37"/>
      <c r="R8" s="37"/>
      <c r="S8" s="37"/>
      <c r="T8" s="37"/>
      <c r="U8" s="37"/>
    </row>
    <row r="9" spans="1:21" hidden="1" x14ac:dyDescent="0.25">
      <c r="A9" s="49" t="s">
        <v>198</v>
      </c>
      <c r="B9" s="50"/>
      <c r="C9" s="52"/>
      <c r="D9" s="37"/>
      <c r="E9" s="37"/>
      <c r="F9" s="37"/>
      <c r="G9" s="37"/>
      <c r="H9" s="37"/>
      <c r="I9" s="37"/>
      <c r="J9" s="37"/>
      <c r="K9" s="37"/>
      <c r="L9" s="37"/>
      <c r="M9" s="37"/>
      <c r="N9" s="37"/>
      <c r="O9" s="37"/>
      <c r="P9" s="37"/>
      <c r="Q9" s="37"/>
      <c r="R9" s="37"/>
      <c r="S9" s="37"/>
      <c r="T9" s="37"/>
      <c r="U9" s="37"/>
    </row>
    <row r="10" spans="1:21" hidden="1" x14ac:dyDescent="0.25">
      <c r="A10" s="49" t="s">
        <v>193</v>
      </c>
      <c r="B10" s="50"/>
      <c r="C10" s="51"/>
      <c r="D10" s="37"/>
      <c r="E10" s="37"/>
      <c r="F10" s="37"/>
      <c r="G10" s="37" t="s">
        <v>194</v>
      </c>
      <c r="H10" s="37"/>
      <c r="I10" s="37"/>
      <c r="J10" s="37"/>
      <c r="K10" s="37"/>
      <c r="L10" s="37"/>
      <c r="M10" s="37"/>
      <c r="N10" s="37"/>
      <c r="O10" s="37"/>
      <c r="P10" s="37"/>
      <c r="Q10" s="37"/>
      <c r="R10" s="37"/>
      <c r="S10" s="37"/>
      <c r="T10" s="37"/>
      <c r="U10" s="37"/>
    </row>
    <row r="11" spans="1:21" hidden="1" x14ac:dyDescent="0.25">
      <c r="A11" s="49" t="s">
        <v>199</v>
      </c>
      <c r="B11" s="50"/>
      <c r="C11" s="51"/>
      <c r="D11" s="37"/>
      <c r="E11" s="37"/>
      <c r="F11" s="37"/>
      <c r="G11" s="37"/>
      <c r="H11" s="37"/>
      <c r="I11" s="37"/>
      <c r="J11" s="37"/>
      <c r="K11" s="37"/>
      <c r="L11" s="37"/>
      <c r="M11" s="37"/>
      <c r="N11" s="37"/>
      <c r="O11" s="37"/>
      <c r="P11" s="37"/>
      <c r="Q11" s="37"/>
      <c r="R11" s="37"/>
      <c r="S11" s="37"/>
      <c r="T11" s="37"/>
      <c r="U11" s="37"/>
    </row>
    <row r="12" spans="1:21" hidden="1" x14ac:dyDescent="0.25">
      <c r="A12" s="49" t="s">
        <v>200</v>
      </c>
      <c r="B12" s="50"/>
      <c r="C12" s="51"/>
      <c r="D12" s="37"/>
      <c r="E12" s="37"/>
      <c r="F12" s="37"/>
      <c r="G12" s="37"/>
      <c r="H12" s="37"/>
      <c r="I12" s="37"/>
      <c r="J12" s="37"/>
      <c r="K12" s="37"/>
      <c r="L12" s="37"/>
      <c r="M12" s="37"/>
      <c r="N12" s="37"/>
      <c r="O12" s="37"/>
      <c r="P12" s="37"/>
      <c r="Q12" s="37"/>
      <c r="R12" s="37"/>
      <c r="S12" s="37"/>
      <c r="T12" s="37"/>
      <c r="U12" s="37"/>
    </row>
    <row r="13" spans="1:21" hidden="1" x14ac:dyDescent="0.25">
      <c r="A13" s="49" t="s">
        <v>201</v>
      </c>
      <c r="B13" s="50"/>
      <c r="C13" s="51"/>
      <c r="D13" s="37"/>
      <c r="E13" s="37"/>
      <c r="F13" s="37"/>
      <c r="G13" s="37"/>
      <c r="H13" s="37"/>
      <c r="I13" s="37"/>
      <c r="J13" s="37"/>
      <c r="K13" s="37"/>
      <c r="L13" s="37"/>
      <c r="M13" s="37"/>
      <c r="N13" s="37"/>
      <c r="O13" s="37"/>
      <c r="P13" s="37"/>
      <c r="Q13" s="37"/>
      <c r="R13" s="37"/>
      <c r="S13" s="37"/>
      <c r="T13" s="37"/>
      <c r="U13" s="37"/>
    </row>
    <row r="14" spans="1:21" x14ac:dyDescent="0.25">
      <c r="A14" s="49" t="s">
        <v>217</v>
      </c>
      <c r="B14" s="50">
        <v>10000</v>
      </c>
      <c r="C14" s="51" t="s">
        <v>218</v>
      </c>
      <c r="D14" s="37"/>
      <c r="E14" s="37"/>
      <c r="F14" s="37"/>
      <c r="G14" s="37"/>
      <c r="H14" s="37"/>
      <c r="I14" s="37"/>
      <c r="J14" s="37"/>
      <c r="K14" s="37"/>
      <c r="L14" s="37"/>
      <c r="M14" s="37"/>
      <c r="N14" s="37"/>
      <c r="O14" s="37"/>
      <c r="P14" s="37"/>
      <c r="Q14" s="37"/>
      <c r="R14" s="37"/>
      <c r="S14" s="37"/>
      <c r="T14" s="37"/>
      <c r="U14" s="37"/>
    </row>
    <row r="15" spans="1:21" x14ac:dyDescent="0.25">
      <c r="A15" s="49" t="s">
        <v>202</v>
      </c>
      <c r="B15" s="50">
        <v>5000</v>
      </c>
      <c r="C15" s="51" t="s">
        <v>210</v>
      </c>
      <c r="D15" s="37"/>
      <c r="E15" s="37"/>
      <c r="F15" s="37"/>
      <c r="G15" s="37"/>
      <c r="H15" s="37"/>
      <c r="I15" s="37"/>
      <c r="J15" s="37"/>
      <c r="K15" s="37"/>
      <c r="L15" s="37"/>
      <c r="M15" s="37"/>
      <c r="N15" s="37"/>
      <c r="O15" s="37"/>
      <c r="P15" s="37"/>
      <c r="Q15" s="37"/>
      <c r="R15" s="37"/>
      <c r="S15" s="37"/>
      <c r="T15" s="37"/>
      <c r="U15" s="37"/>
    </row>
    <row r="16" spans="1:21" x14ac:dyDescent="0.25">
      <c r="A16" s="49" t="s">
        <v>203</v>
      </c>
      <c r="B16" s="50">
        <v>2000</v>
      </c>
      <c r="C16" s="51" t="s">
        <v>206</v>
      </c>
      <c r="D16" s="37"/>
      <c r="E16" s="37"/>
      <c r="F16" s="37"/>
      <c r="G16" s="37"/>
      <c r="H16" s="37"/>
      <c r="I16" s="37"/>
      <c r="J16" s="37"/>
      <c r="K16" s="37"/>
      <c r="L16" s="37"/>
      <c r="M16" s="37"/>
      <c r="N16" s="37"/>
      <c r="O16" s="37"/>
      <c r="P16" s="37"/>
      <c r="Q16" s="37"/>
      <c r="R16" s="37"/>
      <c r="S16" s="37"/>
      <c r="T16" s="37"/>
      <c r="U16" s="37"/>
    </row>
    <row r="17" spans="1:22" hidden="1" x14ac:dyDescent="0.25">
      <c r="A17" s="49" t="s">
        <v>204</v>
      </c>
      <c r="B17" s="50"/>
      <c r="C17" s="51"/>
      <c r="D17" s="37"/>
      <c r="E17" s="37"/>
      <c r="F17" s="37"/>
      <c r="G17" s="37"/>
      <c r="H17" s="37"/>
      <c r="I17" s="37"/>
      <c r="J17" s="37"/>
      <c r="K17" s="37"/>
      <c r="L17" s="37"/>
      <c r="M17" s="37"/>
      <c r="N17" s="37"/>
      <c r="O17" s="37"/>
      <c r="P17" s="37"/>
      <c r="Q17" s="37"/>
      <c r="R17" s="37"/>
      <c r="S17" s="37"/>
      <c r="T17" s="37"/>
      <c r="U17" s="37"/>
    </row>
    <row r="18" spans="1:22" ht="18" hidden="1" customHeight="1" x14ac:dyDescent="0.25">
      <c r="A18" s="49" t="s">
        <v>205</v>
      </c>
      <c r="B18" s="50"/>
      <c r="C18" s="52"/>
      <c r="D18" s="37"/>
      <c r="E18" s="37"/>
      <c r="F18" s="37"/>
      <c r="G18" s="37"/>
      <c r="H18" s="37"/>
      <c r="I18" s="37"/>
      <c r="J18" s="37"/>
      <c r="K18" s="37"/>
      <c r="L18" s="37"/>
      <c r="M18" s="37"/>
      <c r="N18" s="37"/>
      <c r="O18" s="37"/>
      <c r="P18" s="37"/>
      <c r="Q18" s="37"/>
      <c r="R18" s="37"/>
      <c r="S18" s="37"/>
      <c r="T18" s="37"/>
      <c r="U18" s="37"/>
    </row>
    <row r="19" spans="1:22" ht="17.25" customHeight="1" x14ac:dyDescent="0.35">
      <c r="A19" s="43" t="s">
        <v>195</v>
      </c>
      <c r="B19" s="44">
        <f>SUBTOTAL(109,Costs3[Cost])</f>
        <v>33500</v>
      </c>
      <c r="C19" s="37"/>
      <c r="D19" s="37"/>
      <c r="E19" s="37"/>
      <c r="F19" s="37"/>
      <c r="G19" s="37"/>
      <c r="H19" s="37"/>
      <c r="I19" s="37"/>
      <c r="J19" s="37"/>
      <c r="K19" s="37"/>
      <c r="L19" s="37"/>
      <c r="M19" s="37"/>
      <c r="N19" s="37"/>
      <c r="O19" s="37"/>
      <c r="P19" s="37"/>
      <c r="Q19" s="37"/>
      <c r="R19" s="37"/>
      <c r="S19" s="37"/>
      <c r="T19" s="37"/>
      <c r="U19" s="37"/>
    </row>
    <row r="20" spans="1:22" ht="15.75" customHeight="1" x14ac:dyDescent="0.25">
      <c r="A20" s="45" t="s">
        <v>196</v>
      </c>
      <c r="B20" s="46">
        <f>Costs3[[#Totals],[Cost]]*0.3</f>
        <v>10050</v>
      </c>
      <c r="C20" s="37"/>
      <c r="D20" s="37"/>
      <c r="E20" s="37"/>
      <c r="F20" s="37"/>
      <c r="G20" s="37"/>
      <c r="H20" s="37"/>
      <c r="I20" s="37"/>
      <c r="J20" s="37"/>
      <c r="K20" s="37"/>
      <c r="L20" s="37"/>
      <c r="M20" s="37"/>
      <c r="N20" s="37"/>
      <c r="O20" s="37"/>
      <c r="P20" s="37"/>
      <c r="Q20" s="37"/>
      <c r="R20" s="37"/>
      <c r="S20" s="37"/>
      <c r="T20" s="37"/>
      <c r="U20" s="37"/>
    </row>
    <row r="21" spans="1:22" ht="26.25" customHeight="1" x14ac:dyDescent="0.45">
      <c r="A21" s="47" t="s">
        <v>197</v>
      </c>
      <c r="B21" s="48">
        <f>Costs3[[#Totals],[Cost]]*1.3</f>
        <v>43550</v>
      </c>
      <c r="C21" s="37"/>
      <c r="D21" s="37"/>
      <c r="E21" s="37"/>
      <c r="F21" s="37"/>
      <c r="G21" s="37"/>
      <c r="H21" s="37"/>
      <c r="I21" s="37"/>
      <c r="J21" s="37"/>
      <c r="K21" s="37"/>
      <c r="L21" s="37"/>
      <c r="M21" s="37"/>
      <c r="N21" s="37"/>
      <c r="O21" s="37"/>
      <c r="P21" s="37"/>
      <c r="Q21" s="37"/>
      <c r="R21" s="37"/>
      <c r="S21" s="37"/>
      <c r="T21" s="37"/>
      <c r="U21" s="37"/>
    </row>
    <row r="22" spans="1:22" x14ac:dyDescent="0.25">
      <c r="A22" s="37"/>
      <c r="B22" s="37"/>
      <c r="C22" s="37" t="s">
        <v>194</v>
      </c>
      <c r="D22" s="37"/>
      <c r="E22" s="37"/>
      <c r="F22" s="37"/>
      <c r="G22" s="37"/>
      <c r="H22" s="37"/>
      <c r="I22" s="37"/>
      <c r="J22" s="37"/>
      <c r="K22" s="37"/>
      <c r="L22" s="37"/>
      <c r="M22" s="37"/>
      <c r="N22" s="37"/>
      <c r="O22" s="37"/>
      <c r="P22" s="37"/>
      <c r="Q22" s="37"/>
      <c r="R22" s="37"/>
      <c r="S22" s="37"/>
      <c r="T22" s="37"/>
      <c r="U22" s="37"/>
    </row>
    <row r="23" spans="1:22" x14ac:dyDescent="0.25">
      <c r="A23" s="37"/>
      <c r="B23" s="37"/>
      <c r="C23" s="37"/>
      <c r="D23" s="37"/>
      <c r="E23" s="37"/>
      <c r="F23" s="37"/>
      <c r="G23" s="37"/>
      <c r="H23" s="37"/>
      <c r="I23" s="37"/>
      <c r="J23" s="37"/>
      <c r="K23" s="37"/>
      <c r="L23" s="37"/>
      <c r="M23" s="37"/>
      <c r="N23" s="37"/>
      <c r="O23" s="37"/>
      <c r="P23" s="37"/>
      <c r="Q23" s="37"/>
      <c r="R23" s="37"/>
      <c r="S23" s="37"/>
      <c r="T23" s="37"/>
      <c r="U23" s="37"/>
    </row>
    <row r="24" spans="1:22" x14ac:dyDescent="0.25">
      <c r="A24" s="37"/>
      <c r="B24" s="37"/>
      <c r="C24" s="37"/>
      <c r="D24" s="37"/>
      <c r="E24" s="37"/>
      <c r="F24" s="37"/>
      <c r="G24" s="37"/>
      <c r="H24" s="37"/>
      <c r="I24" s="37"/>
      <c r="J24" s="37"/>
      <c r="K24" s="37"/>
      <c r="L24" s="37"/>
      <c r="M24" s="37"/>
      <c r="N24" s="37"/>
      <c r="O24" s="37"/>
      <c r="P24" s="37"/>
      <c r="Q24" s="37"/>
      <c r="R24" s="37"/>
      <c r="S24" s="37"/>
      <c r="T24" s="37"/>
      <c r="U24" s="37"/>
    </row>
    <row r="25" spans="1:22" x14ac:dyDescent="0.25">
      <c r="A25" s="37"/>
      <c r="B25" s="37"/>
      <c r="C25" s="37"/>
      <c r="D25" s="37"/>
      <c r="E25" s="37"/>
      <c r="F25" s="37"/>
      <c r="G25" s="37"/>
      <c r="H25" s="37"/>
      <c r="I25" s="37"/>
      <c r="J25" s="37"/>
      <c r="K25" s="37"/>
      <c r="L25" s="37"/>
      <c r="M25" s="37"/>
      <c r="N25" s="37"/>
      <c r="O25" s="37"/>
      <c r="P25" s="37"/>
      <c r="Q25" s="37"/>
      <c r="R25" s="37"/>
      <c r="S25" s="37"/>
      <c r="T25" s="37"/>
      <c r="U25" s="37"/>
    </row>
    <row r="26" spans="1:22" x14ac:dyDescent="0.25">
      <c r="A26" s="37"/>
      <c r="B26" s="37"/>
      <c r="C26" s="37"/>
      <c r="D26" s="37"/>
      <c r="E26" s="37"/>
      <c r="F26" s="37"/>
      <c r="G26" s="37"/>
      <c r="H26" s="37"/>
      <c r="I26" s="37"/>
      <c r="J26" s="37"/>
      <c r="K26" s="37"/>
      <c r="L26" s="37"/>
      <c r="M26" s="37"/>
      <c r="N26" s="37"/>
      <c r="O26" s="37"/>
      <c r="P26" s="37"/>
      <c r="Q26" s="37"/>
      <c r="R26" s="37"/>
      <c r="S26" s="37"/>
      <c r="T26" s="37"/>
      <c r="U26" s="37"/>
    </row>
    <row r="27" spans="1:22" x14ac:dyDescent="0.25">
      <c r="A27" s="37"/>
      <c r="B27" s="37"/>
      <c r="C27" s="37"/>
      <c r="D27" s="37"/>
      <c r="E27" s="37"/>
      <c r="F27" s="37"/>
      <c r="G27" s="37"/>
      <c r="H27" s="37"/>
      <c r="I27" s="37"/>
      <c r="J27" s="37"/>
      <c r="K27" s="37"/>
      <c r="L27" s="37"/>
      <c r="M27" s="37"/>
      <c r="N27" s="37"/>
      <c r="O27" s="37"/>
      <c r="P27" s="37"/>
      <c r="Q27" s="37"/>
      <c r="R27" s="37"/>
      <c r="S27" s="37"/>
      <c r="T27" s="37"/>
      <c r="U27" s="37"/>
      <c r="V27" s="37"/>
    </row>
    <row r="28" spans="1:22" x14ac:dyDescent="0.25">
      <c r="A28" s="37"/>
      <c r="B28" s="37"/>
      <c r="C28" s="37" t="s">
        <v>194</v>
      </c>
      <c r="D28" s="37"/>
      <c r="E28" s="37"/>
      <c r="F28" s="37"/>
      <c r="G28" s="37"/>
      <c r="H28" s="37"/>
      <c r="I28" s="37"/>
      <c r="J28" s="37"/>
      <c r="K28" s="37"/>
      <c r="L28" s="37"/>
      <c r="M28" s="37"/>
      <c r="N28" s="37"/>
      <c r="O28" s="37"/>
      <c r="P28" s="37"/>
      <c r="Q28" s="37"/>
      <c r="R28" s="37"/>
      <c r="S28" s="37"/>
      <c r="T28" s="37"/>
      <c r="U28" s="37"/>
      <c r="V28" s="37"/>
    </row>
    <row r="29" spans="1:22" x14ac:dyDescent="0.25">
      <c r="A29" s="37"/>
      <c r="B29" s="37"/>
      <c r="C29" s="37"/>
      <c r="D29" s="37"/>
      <c r="E29" s="37"/>
      <c r="F29" s="37"/>
      <c r="G29" s="37"/>
      <c r="H29" s="37"/>
      <c r="I29" s="37"/>
      <c r="J29" s="37"/>
      <c r="K29" s="37"/>
      <c r="L29" s="37"/>
      <c r="M29" s="37"/>
      <c r="N29" s="37"/>
      <c r="O29" s="37"/>
      <c r="P29" s="37"/>
      <c r="Q29" s="37"/>
      <c r="R29" s="37"/>
      <c r="S29" s="37"/>
      <c r="T29" s="37"/>
      <c r="U29" s="37"/>
      <c r="V29" s="37"/>
    </row>
    <row r="30" spans="1:22" x14ac:dyDescent="0.25">
      <c r="A30" s="37"/>
      <c r="B30" s="37"/>
      <c r="C30" s="37"/>
      <c r="D30" s="37"/>
      <c r="E30" s="37"/>
      <c r="F30" s="37"/>
      <c r="G30" s="37"/>
      <c r="H30" s="37"/>
      <c r="I30" s="37"/>
      <c r="J30" s="37"/>
      <c r="K30" s="37"/>
      <c r="L30" s="37"/>
      <c r="M30" s="37"/>
      <c r="N30" s="37"/>
      <c r="O30" s="37"/>
      <c r="P30" s="37"/>
      <c r="Q30" s="37"/>
      <c r="R30" s="37"/>
      <c r="S30" s="37"/>
      <c r="T30" s="37"/>
      <c r="U30" s="37"/>
      <c r="V30" s="37"/>
    </row>
    <row r="31" spans="1:22" x14ac:dyDescent="0.25">
      <c r="A31" s="37"/>
      <c r="B31" s="37"/>
      <c r="C31" s="37"/>
      <c r="D31" s="37"/>
      <c r="E31" s="37"/>
      <c r="F31" s="37"/>
      <c r="G31" s="37"/>
      <c r="H31" s="37"/>
      <c r="I31" s="37"/>
      <c r="J31" s="37"/>
      <c r="K31" s="37"/>
      <c r="L31" s="37"/>
      <c r="M31" s="37"/>
      <c r="N31" s="37"/>
      <c r="O31" s="37"/>
      <c r="P31" s="37"/>
      <c r="Q31" s="37"/>
      <c r="R31" s="37"/>
      <c r="S31" s="37"/>
      <c r="T31" s="37"/>
      <c r="U31" s="37"/>
      <c r="V31" s="37"/>
    </row>
    <row r="32" spans="1:22" x14ac:dyDescent="0.25">
      <c r="A32" s="37"/>
      <c r="B32" s="37"/>
      <c r="C32" s="37"/>
      <c r="D32" s="37"/>
      <c r="E32" s="37"/>
      <c r="F32" s="37"/>
      <c r="G32" s="37"/>
      <c r="H32" s="37"/>
      <c r="I32" s="37"/>
      <c r="J32" s="37"/>
      <c r="K32" s="37"/>
      <c r="L32" s="37"/>
      <c r="M32" s="37"/>
      <c r="N32" s="37"/>
      <c r="O32" s="37"/>
      <c r="P32" s="37"/>
      <c r="Q32" s="37"/>
      <c r="R32" s="37"/>
      <c r="S32" s="37"/>
      <c r="T32" s="37"/>
      <c r="U32" s="37"/>
      <c r="V32" s="37"/>
    </row>
    <row r="33" spans="1:22" x14ac:dyDescent="0.25">
      <c r="A33" s="37"/>
      <c r="B33" s="37"/>
      <c r="C33" s="37"/>
      <c r="D33" s="37"/>
      <c r="E33" s="37"/>
      <c r="F33" s="37"/>
      <c r="G33" s="37"/>
      <c r="H33" s="37"/>
      <c r="I33" s="37"/>
      <c r="J33" s="37"/>
      <c r="K33" s="37"/>
      <c r="L33" s="37"/>
      <c r="M33" s="37"/>
      <c r="N33" s="37"/>
      <c r="O33" s="37"/>
      <c r="P33" s="37"/>
      <c r="Q33" s="37"/>
      <c r="R33" s="37"/>
      <c r="S33" s="37"/>
      <c r="T33" s="37"/>
      <c r="U33" s="37"/>
      <c r="V33" s="37"/>
    </row>
    <row r="34" spans="1:22" x14ac:dyDescent="0.25">
      <c r="A34" s="37"/>
      <c r="B34" s="37"/>
      <c r="C34" s="37"/>
      <c r="D34" s="37"/>
      <c r="E34" s="37"/>
      <c r="F34" s="37"/>
      <c r="G34" s="37"/>
      <c r="H34" s="37"/>
      <c r="I34" s="37"/>
      <c r="J34" s="37"/>
      <c r="K34" s="37"/>
      <c r="L34" s="37"/>
      <c r="M34" s="37"/>
      <c r="N34" s="37"/>
      <c r="O34" s="37"/>
      <c r="P34" s="37"/>
      <c r="Q34" s="37"/>
      <c r="R34" s="37"/>
      <c r="S34" s="37"/>
      <c r="T34" s="37"/>
      <c r="U34" s="37"/>
      <c r="V34" s="37"/>
    </row>
    <row r="35" spans="1:22" x14ac:dyDescent="0.25">
      <c r="A35" s="37"/>
      <c r="B35" s="37"/>
      <c r="C35" s="37"/>
      <c r="D35" s="37"/>
      <c r="E35" s="37"/>
      <c r="F35" s="37"/>
      <c r="G35" s="37"/>
      <c r="H35" s="37"/>
      <c r="I35" s="37"/>
      <c r="J35" s="37"/>
      <c r="K35" s="37"/>
      <c r="L35" s="37"/>
      <c r="M35" s="37"/>
      <c r="N35" s="37"/>
      <c r="O35" s="37"/>
      <c r="P35" s="37"/>
      <c r="Q35" s="37"/>
      <c r="R35" s="37"/>
      <c r="S35" s="37"/>
      <c r="T35" s="37"/>
      <c r="U35" s="37"/>
      <c r="V35" s="37"/>
    </row>
    <row r="36" spans="1:22" x14ac:dyDescent="0.25">
      <c r="A36" s="37"/>
      <c r="B36" s="37"/>
      <c r="C36" s="37"/>
      <c r="D36" s="37"/>
      <c r="E36" s="37"/>
      <c r="F36" s="37"/>
      <c r="G36" s="37"/>
      <c r="H36" s="37"/>
      <c r="I36" s="37"/>
      <c r="J36" s="37"/>
      <c r="K36" s="37"/>
      <c r="L36" s="37"/>
      <c r="M36" s="37"/>
      <c r="N36" s="37"/>
      <c r="O36" s="37"/>
      <c r="P36" s="37"/>
      <c r="Q36" s="37"/>
      <c r="R36" s="37"/>
      <c r="S36" s="37"/>
      <c r="T36" s="37"/>
      <c r="U36" s="37"/>
      <c r="V36" s="37"/>
    </row>
    <row r="37" spans="1:22" x14ac:dyDescent="0.25">
      <c r="A37" s="37"/>
      <c r="B37" s="37"/>
      <c r="C37" s="37"/>
      <c r="D37" s="37"/>
      <c r="E37" s="37"/>
      <c r="F37" s="37"/>
      <c r="G37" s="37"/>
      <c r="H37" s="37"/>
      <c r="I37" s="37"/>
      <c r="J37" s="37"/>
      <c r="K37" s="37"/>
      <c r="L37" s="37"/>
      <c r="M37" s="37"/>
      <c r="N37" s="37"/>
      <c r="O37" s="37"/>
      <c r="P37" s="37"/>
      <c r="Q37" s="37"/>
      <c r="R37" s="37"/>
      <c r="S37" s="37"/>
      <c r="T37" s="37"/>
      <c r="U37" s="37"/>
      <c r="V37" s="37"/>
    </row>
    <row r="38" spans="1:22" x14ac:dyDescent="0.25">
      <c r="A38" s="37"/>
      <c r="B38" s="37"/>
      <c r="C38" s="37"/>
      <c r="D38" s="37"/>
      <c r="E38" s="37"/>
      <c r="F38" s="37"/>
      <c r="G38" s="37"/>
      <c r="H38" s="37"/>
      <c r="I38" s="37"/>
      <c r="J38" s="37"/>
      <c r="K38" s="37"/>
      <c r="L38" s="37"/>
      <c r="M38" s="37"/>
      <c r="N38" s="37"/>
      <c r="O38" s="37"/>
      <c r="P38" s="37"/>
      <c r="Q38" s="37"/>
      <c r="R38" s="37"/>
      <c r="S38" s="37"/>
      <c r="T38" s="37"/>
      <c r="U38" s="37"/>
      <c r="V38" s="37"/>
    </row>
    <row r="39" spans="1:22" x14ac:dyDescent="0.25">
      <c r="A39" s="37"/>
      <c r="B39" s="37"/>
      <c r="C39" s="37"/>
      <c r="D39" s="37"/>
      <c r="E39" s="37"/>
      <c r="F39" s="37"/>
      <c r="G39" s="37"/>
      <c r="H39" s="37"/>
      <c r="I39" s="37"/>
      <c r="J39" s="37"/>
      <c r="K39" s="37"/>
      <c r="L39" s="37"/>
      <c r="M39" s="37"/>
      <c r="N39" s="37"/>
      <c r="O39" s="37"/>
      <c r="P39" s="37"/>
      <c r="Q39" s="37"/>
      <c r="R39" s="37"/>
      <c r="S39" s="37"/>
      <c r="T39" s="37"/>
      <c r="U39" s="37"/>
      <c r="V39" s="37"/>
    </row>
    <row r="40" spans="1:22" x14ac:dyDescent="0.25">
      <c r="A40" s="37"/>
      <c r="B40" s="37"/>
      <c r="C40" s="37"/>
      <c r="D40" s="37"/>
      <c r="E40" s="37"/>
      <c r="F40" s="37"/>
      <c r="G40" s="37"/>
      <c r="H40" s="37"/>
      <c r="I40" s="37"/>
      <c r="J40" s="37"/>
      <c r="K40" s="37"/>
      <c r="L40" s="37"/>
      <c r="M40" s="37"/>
      <c r="N40" s="37"/>
      <c r="O40" s="37"/>
      <c r="P40" s="37"/>
      <c r="Q40" s="37"/>
      <c r="R40" s="37"/>
      <c r="S40" s="37"/>
      <c r="T40" s="37"/>
      <c r="U40" s="37"/>
      <c r="V40" s="37"/>
    </row>
    <row r="41" spans="1:22" x14ac:dyDescent="0.25">
      <c r="A41" s="37"/>
      <c r="B41" s="37"/>
      <c r="C41" s="37"/>
      <c r="D41" s="37"/>
      <c r="E41" s="37"/>
      <c r="F41" s="37"/>
      <c r="G41" s="37"/>
      <c r="H41" s="37"/>
      <c r="I41" s="37"/>
      <c r="J41" s="37"/>
      <c r="K41" s="37"/>
      <c r="L41" s="37"/>
      <c r="M41" s="37"/>
      <c r="N41" s="37"/>
      <c r="O41" s="37"/>
      <c r="P41" s="37"/>
      <c r="Q41" s="37"/>
      <c r="R41" s="37"/>
      <c r="S41" s="37"/>
      <c r="T41" s="37"/>
      <c r="U41" s="37"/>
      <c r="V41" s="37"/>
    </row>
    <row r="42" spans="1:22" x14ac:dyDescent="0.25">
      <c r="A42" s="37"/>
      <c r="B42" s="37"/>
      <c r="C42" s="37"/>
      <c r="D42" s="37"/>
      <c r="E42" s="37"/>
      <c r="F42" s="37"/>
      <c r="G42" s="37"/>
      <c r="H42" s="37"/>
      <c r="I42" s="37"/>
      <c r="J42" s="37"/>
      <c r="K42" s="37"/>
      <c r="L42" s="37"/>
      <c r="M42" s="37"/>
      <c r="N42" s="37"/>
      <c r="O42" s="37"/>
      <c r="P42" s="37"/>
      <c r="Q42" s="37"/>
      <c r="R42" s="37"/>
      <c r="S42" s="37"/>
      <c r="T42" s="37"/>
      <c r="U42" s="37"/>
      <c r="V42" s="37"/>
    </row>
    <row r="43" spans="1:22" x14ac:dyDescent="0.25">
      <c r="A43" s="37"/>
      <c r="B43" s="37"/>
      <c r="C43" s="37"/>
      <c r="D43" s="37"/>
      <c r="E43" s="37"/>
      <c r="F43" s="37"/>
      <c r="G43" s="37"/>
      <c r="H43" s="37"/>
      <c r="I43" s="37"/>
      <c r="J43" s="37"/>
      <c r="K43" s="37"/>
      <c r="L43" s="37"/>
      <c r="M43" s="37"/>
      <c r="N43" s="37"/>
      <c r="O43" s="37"/>
      <c r="P43" s="37"/>
      <c r="Q43" s="37"/>
      <c r="R43" s="37"/>
      <c r="S43" s="37"/>
      <c r="T43" s="37"/>
      <c r="U43" s="37"/>
      <c r="V43" s="37"/>
    </row>
    <row r="44" spans="1:22" x14ac:dyDescent="0.25">
      <c r="A44" s="37"/>
      <c r="B44" s="37"/>
      <c r="C44" s="37"/>
      <c r="D44" s="37"/>
      <c r="E44" s="37"/>
      <c r="F44" s="37"/>
      <c r="G44" s="37"/>
      <c r="H44" s="37"/>
      <c r="I44" s="37"/>
      <c r="J44" s="37"/>
      <c r="K44" s="37"/>
      <c r="L44" s="37"/>
      <c r="M44" s="37"/>
      <c r="N44" s="37"/>
      <c r="O44" s="37"/>
      <c r="P44" s="37"/>
      <c r="Q44" s="37"/>
      <c r="R44" s="37"/>
      <c r="S44" s="37"/>
      <c r="T44" s="37"/>
      <c r="U44" s="37"/>
      <c r="V44" s="37"/>
    </row>
    <row r="45" spans="1:22" x14ac:dyDescent="0.25">
      <c r="A45" s="37"/>
      <c r="B45" s="37"/>
      <c r="C45" s="37"/>
      <c r="D45" s="37"/>
      <c r="E45" s="37"/>
      <c r="F45" s="37"/>
      <c r="G45" s="37"/>
      <c r="H45" s="37"/>
      <c r="I45" s="37"/>
      <c r="J45" s="37"/>
      <c r="K45" s="37"/>
      <c r="L45" s="37"/>
      <c r="M45" s="37"/>
      <c r="N45" s="37"/>
      <c r="O45" s="37"/>
      <c r="P45" s="37"/>
      <c r="Q45" s="37"/>
      <c r="R45" s="37"/>
      <c r="S45" s="37"/>
      <c r="T45" s="37"/>
      <c r="U45" s="37"/>
      <c r="V45" s="37"/>
    </row>
    <row r="46" spans="1:22" x14ac:dyDescent="0.25">
      <c r="A46" s="37"/>
      <c r="B46" s="37"/>
      <c r="C46" s="37"/>
      <c r="D46" s="37"/>
      <c r="E46" s="37"/>
      <c r="F46" s="37"/>
      <c r="G46" s="37"/>
      <c r="H46" s="37"/>
      <c r="I46" s="37"/>
      <c r="J46" s="37"/>
      <c r="K46" s="37"/>
      <c r="L46" s="37"/>
      <c r="M46" s="37"/>
      <c r="N46" s="37"/>
      <c r="O46" s="37"/>
      <c r="P46" s="37"/>
      <c r="Q46" s="37"/>
      <c r="R46" s="37"/>
      <c r="S46" s="37"/>
      <c r="T46" s="37"/>
      <c r="U46" s="37"/>
      <c r="V46" s="37"/>
    </row>
    <row r="47" spans="1:22" x14ac:dyDescent="0.25">
      <c r="A47" s="37"/>
      <c r="B47" s="37"/>
      <c r="C47" s="37"/>
      <c r="D47" s="37"/>
      <c r="E47" s="37"/>
      <c r="F47" s="37"/>
      <c r="G47" s="37"/>
      <c r="H47" s="37"/>
      <c r="I47" s="37"/>
      <c r="J47" s="37"/>
      <c r="K47" s="37"/>
      <c r="L47" s="37"/>
      <c r="M47" s="37"/>
      <c r="N47" s="37"/>
      <c r="O47" s="37"/>
      <c r="P47" s="37"/>
      <c r="Q47" s="37"/>
      <c r="R47" s="37"/>
      <c r="S47" s="37"/>
      <c r="T47" s="37"/>
      <c r="U47" s="37"/>
      <c r="V47" s="37"/>
    </row>
    <row r="48" spans="1:22" x14ac:dyDescent="0.25">
      <c r="A48" s="37"/>
      <c r="B48" s="37"/>
      <c r="C48" s="37"/>
      <c r="D48" s="37"/>
      <c r="E48" s="37"/>
      <c r="F48" s="37"/>
      <c r="G48" s="37"/>
      <c r="H48" s="37"/>
      <c r="I48" s="37"/>
      <c r="J48" s="37"/>
      <c r="K48" s="37"/>
      <c r="L48" s="37"/>
      <c r="M48" s="37"/>
      <c r="N48" s="37"/>
      <c r="O48" s="37"/>
      <c r="P48" s="37"/>
      <c r="Q48" s="37"/>
      <c r="R48" s="37"/>
      <c r="S48" s="37"/>
      <c r="T48" s="37"/>
      <c r="U48" s="37"/>
      <c r="V48" s="37"/>
    </row>
    <row r="49" spans="1:22" x14ac:dyDescent="0.25">
      <c r="A49" s="37"/>
      <c r="B49" s="37"/>
      <c r="C49" s="37"/>
      <c r="D49" s="37"/>
      <c r="E49" s="37"/>
      <c r="F49" s="37"/>
      <c r="G49" s="37"/>
      <c r="H49" s="37"/>
      <c r="I49" s="37"/>
      <c r="J49" s="37"/>
      <c r="K49" s="37"/>
      <c r="L49" s="37"/>
      <c r="M49" s="37"/>
      <c r="N49" s="37"/>
      <c r="O49" s="37"/>
      <c r="P49" s="37"/>
      <c r="Q49" s="37"/>
      <c r="R49" s="37"/>
      <c r="S49" s="37"/>
      <c r="T49" s="37"/>
      <c r="U49" s="37"/>
      <c r="V49" s="37"/>
    </row>
    <row r="50" spans="1:22" x14ac:dyDescent="0.25">
      <c r="A50" s="37"/>
      <c r="B50" s="37"/>
      <c r="C50" s="37"/>
      <c r="D50" s="37"/>
      <c r="E50" s="37"/>
      <c r="F50" s="37"/>
      <c r="G50" s="37"/>
      <c r="H50" s="37"/>
      <c r="I50" s="37"/>
      <c r="J50" s="37"/>
      <c r="K50" s="37"/>
      <c r="L50" s="37"/>
      <c r="M50" s="37"/>
      <c r="N50" s="37"/>
      <c r="O50" s="37"/>
      <c r="P50" s="37"/>
      <c r="Q50" s="37"/>
      <c r="R50" s="37"/>
      <c r="S50" s="37"/>
      <c r="T50" s="37"/>
      <c r="U50" s="37"/>
      <c r="V50" s="37"/>
    </row>
    <row r="51" spans="1:22" x14ac:dyDescent="0.25">
      <c r="A51" s="37"/>
      <c r="B51" s="37"/>
      <c r="C51" s="37"/>
      <c r="D51" s="37"/>
      <c r="E51" s="37"/>
      <c r="F51" s="37"/>
      <c r="G51" s="37"/>
      <c r="H51" s="37"/>
      <c r="I51" s="37"/>
      <c r="J51" s="37"/>
      <c r="K51" s="37"/>
      <c r="L51" s="37"/>
      <c r="M51" s="37"/>
      <c r="N51" s="37"/>
      <c r="O51" s="37"/>
      <c r="P51" s="37"/>
      <c r="Q51" s="37"/>
      <c r="R51" s="37"/>
      <c r="S51" s="37"/>
      <c r="T51" s="37"/>
      <c r="U51" s="37"/>
      <c r="V51" s="37"/>
    </row>
    <row r="52" spans="1:22" x14ac:dyDescent="0.25">
      <c r="A52" s="37"/>
      <c r="B52" s="37"/>
      <c r="C52" s="37"/>
      <c r="D52" s="37"/>
      <c r="E52" s="37"/>
      <c r="F52" s="37"/>
      <c r="G52" s="37"/>
      <c r="H52" s="37"/>
      <c r="I52" s="37"/>
      <c r="J52" s="37"/>
      <c r="K52" s="37"/>
      <c r="L52" s="37"/>
      <c r="M52" s="37"/>
      <c r="N52" s="37"/>
      <c r="O52" s="37"/>
      <c r="P52" s="37"/>
      <c r="Q52" s="37"/>
      <c r="R52" s="37"/>
      <c r="S52" s="37"/>
      <c r="T52" s="37"/>
      <c r="U52" s="37"/>
      <c r="V52" s="37"/>
    </row>
    <row r="53" spans="1:22" x14ac:dyDescent="0.25">
      <c r="A53" s="37"/>
      <c r="B53" s="37"/>
      <c r="C53" s="37"/>
      <c r="D53" s="37"/>
      <c r="E53" s="37"/>
      <c r="F53" s="37"/>
      <c r="G53" s="37"/>
      <c r="H53" s="37"/>
      <c r="I53" s="37"/>
      <c r="J53" s="37"/>
      <c r="K53" s="37"/>
      <c r="L53" s="37"/>
      <c r="M53" s="37"/>
      <c r="N53" s="37"/>
      <c r="O53" s="37"/>
      <c r="P53" s="37"/>
      <c r="Q53" s="37"/>
      <c r="R53" s="37"/>
      <c r="S53" s="37"/>
      <c r="T53" s="37"/>
      <c r="U53" s="37"/>
      <c r="V53" s="37"/>
    </row>
    <row r="54" spans="1:22" x14ac:dyDescent="0.25">
      <c r="A54" s="37"/>
      <c r="B54" s="37"/>
      <c r="C54" s="37"/>
      <c r="D54" s="37"/>
      <c r="E54" s="37"/>
      <c r="F54" s="37"/>
      <c r="G54" s="37"/>
      <c r="H54" s="37"/>
      <c r="I54" s="37"/>
      <c r="J54" s="37"/>
      <c r="K54" s="37"/>
      <c r="L54" s="37"/>
      <c r="M54" s="37"/>
      <c r="N54" s="37"/>
      <c r="O54" s="37"/>
      <c r="P54" s="37"/>
      <c r="Q54" s="37"/>
      <c r="R54" s="37"/>
      <c r="S54" s="37"/>
      <c r="T54" s="37"/>
      <c r="U54" s="37"/>
      <c r="V54" s="37"/>
    </row>
    <row r="55" spans="1:22" x14ac:dyDescent="0.25">
      <c r="E55" s="37"/>
      <c r="F55" s="37"/>
      <c r="G55" s="37"/>
      <c r="H55" s="37"/>
      <c r="I55" s="37"/>
      <c r="J55" s="37"/>
      <c r="K55" s="37"/>
      <c r="L55" s="37"/>
      <c r="M55" s="37"/>
      <c r="N55" s="37"/>
      <c r="O55" s="37"/>
      <c r="P55" s="37"/>
      <c r="Q55" s="37"/>
      <c r="R55" s="37"/>
      <c r="S55" s="37"/>
      <c r="T55" s="37"/>
      <c r="U55" s="37"/>
      <c r="V55" s="37"/>
    </row>
    <row r="56" spans="1:22" x14ac:dyDescent="0.25">
      <c r="E56" s="37"/>
      <c r="F56" s="37"/>
      <c r="G56" s="37"/>
      <c r="H56" s="37"/>
      <c r="I56" s="37"/>
      <c r="J56" s="37"/>
      <c r="K56" s="37"/>
      <c r="L56" s="37"/>
      <c r="M56" s="37"/>
      <c r="N56" s="37"/>
      <c r="O56" s="37"/>
      <c r="P56" s="37"/>
      <c r="Q56" s="37"/>
      <c r="R56" s="37"/>
      <c r="S56" s="37"/>
      <c r="T56" s="37"/>
      <c r="U56" s="37"/>
      <c r="V56" s="37"/>
    </row>
    <row r="57" spans="1:22" x14ac:dyDescent="0.25">
      <c r="E57" s="37"/>
      <c r="F57" s="37"/>
      <c r="G57" s="37"/>
      <c r="H57" s="37"/>
      <c r="I57" s="37"/>
      <c r="J57" s="37"/>
      <c r="K57" s="37"/>
      <c r="L57" s="37"/>
      <c r="M57" s="37"/>
      <c r="N57" s="37"/>
      <c r="O57" s="37"/>
      <c r="P57" s="37"/>
      <c r="Q57" s="37"/>
      <c r="R57" s="37"/>
      <c r="S57" s="37"/>
      <c r="T57" s="37"/>
      <c r="U57" s="37"/>
      <c r="V57" s="37"/>
    </row>
    <row r="58" spans="1:22" x14ac:dyDescent="0.25">
      <c r="M58" s="37"/>
      <c r="N58" s="37"/>
      <c r="O58" s="37"/>
      <c r="P58" s="37"/>
      <c r="Q58" s="37"/>
      <c r="R58" s="37"/>
      <c r="S58" s="37"/>
      <c r="T58" s="37"/>
      <c r="U58" s="37"/>
      <c r="V58" s="37"/>
    </row>
  </sheetData>
  <mergeCells count="1">
    <mergeCell ref="A1:C2"/>
  </mergeCells>
  <dataValidations count="5">
    <dataValidation allowBlank="1" showInputMessage="1" showErrorMessage="1" prompt="Unexpected Costs are automatically calculated in cells at right" sqref="A20:B20" xr:uid="{88DD4F15-04DC-4BFF-9830-68A087666EE3}"/>
    <dataValidation allowBlank="1" showInputMessage="1" showErrorMessage="1" prompt="Total costs are automatically calculated in cells at right" sqref="A21:B21" xr:uid="{9913F778-FD1E-4E4D-B015-739F0C18A0FC}"/>
    <dataValidation allowBlank="1" showInputMessage="1" showErrorMessage="1" prompt="Enter Estimated cost in this column under this heading" sqref="C3" xr:uid="{5B134C0A-6CA9-4113-AE79-9E0BD8705883}"/>
    <dataValidation allowBlank="1" showInputMessage="1" showErrorMessage="1" prompt="Enter Quantity in this column under this heading" sqref="B3" xr:uid="{AD748D68-5C6F-47F6-A702-F980191526F6}"/>
    <dataValidation allowBlank="1" showInputMessage="1" showErrorMessage="1" prompt="Enter Items in this column under this heading" sqref="A3" xr:uid="{D2B23F4B-73D7-4FFE-AF13-D5D8AF58C8C0}"/>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5"/>
  <sheetViews>
    <sheetView workbookViewId="0">
      <selection activeCell="G33" sqref="G33"/>
    </sheetView>
  </sheetViews>
  <sheetFormatPr defaultRowHeight="15" x14ac:dyDescent="0.25"/>
  <sheetData>
    <row r="2" spans="2:5" x14ac:dyDescent="0.25">
      <c r="B2" s="12" t="s">
        <v>75</v>
      </c>
      <c r="E2" s="13" t="s">
        <v>76</v>
      </c>
    </row>
    <row r="3" spans="2:5" x14ac:dyDescent="0.25">
      <c r="B3" s="14" t="s">
        <v>77</v>
      </c>
      <c r="E3" t="s">
        <v>78</v>
      </c>
    </row>
    <row r="4" spans="2:5" x14ac:dyDescent="0.25">
      <c r="B4" s="14" t="s">
        <v>79</v>
      </c>
      <c r="E4" t="s">
        <v>80</v>
      </c>
    </row>
    <row r="5" spans="2:5" x14ac:dyDescent="0.25">
      <c r="B5" s="14" t="s">
        <v>81</v>
      </c>
      <c r="E5" t="s">
        <v>82</v>
      </c>
    </row>
    <row r="6" spans="2:5" x14ac:dyDescent="0.25">
      <c r="B6" s="14" t="s">
        <v>83</v>
      </c>
      <c r="E6" t="s">
        <v>84</v>
      </c>
    </row>
    <row r="7" spans="2:5" x14ac:dyDescent="0.25">
      <c r="B7" s="14" t="s">
        <v>85</v>
      </c>
    </row>
    <row r="8" spans="2:5" x14ac:dyDescent="0.25">
      <c r="B8" s="14" t="s">
        <v>86</v>
      </c>
    </row>
    <row r="9" spans="2:5" x14ac:dyDescent="0.25">
      <c r="B9" s="14" t="s">
        <v>87</v>
      </c>
    </row>
    <row r="10" spans="2:5" x14ac:dyDescent="0.25">
      <c r="B10" s="14" t="s">
        <v>88</v>
      </c>
    </row>
    <row r="11" spans="2:5" x14ac:dyDescent="0.25">
      <c r="B11" s="14" t="s">
        <v>89</v>
      </c>
    </row>
    <row r="12" spans="2:5" x14ac:dyDescent="0.25">
      <c r="B12" s="14" t="s">
        <v>90</v>
      </c>
    </row>
    <row r="13" spans="2:5" x14ac:dyDescent="0.25">
      <c r="B13" s="14" t="s">
        <v>91</v>
      </c>
    </row>
    <row r="14" spans="2:5" x14ac:dyDescent="0.25">
      <c r="B14" s="14" t="s">
        <v>92</v>
      </c>
    </row>
    <row r="15" spans="2:5" x14ac:dyDescent="0.25">
      <c r="B15" s="14" t="s">
        <v>93</v>
      </c>
    </row>
    <row r="17" spans="2:9" x14ac:dyDescent="0.25">
      <c r="B17" s="14" t="s">
        <v>133</v>
      </c>
    </row>
    <row r="18" spans="2:9" x14ac:dyDescent="0.25">
      <c r="B18" s="556" t="s">
        <v>110</v>
      </c>
      <c r="C18" s="556"/>
      <c r="D18" s="556"/>
      <c r="E18" s="556"/>
      <c r="F18" s="556"/>
      <c r="G18" s="556"/>
      <c r="H18" s="556"/>
      <c r="I18" s="556"/>
    </row>
    <row r="20" spans="2:9" x14ac:dyDescent="0.25">
      <c r="B20" t="s">
        <v>112</v>
      </c>
      <c r="E20" s="34">
        <f>'Flip - Profit'!I52</f>
        <v>2345</v>
      </c>
      <c r="F20" s="33">
        <f t="shared" ref="F20:F25" si="0">E20/$E$25</f>
        <v>2.9282607338342106E-2</v>
      </c>
    </row>
    <row r="21" spans="2:9" x14ac:dyDescent="0.25">
      <c r="B21" t="s">
        <v>111</v>
      </c>
      <c r="E21" s="34">
        <f>'Flip - Profit'!I54</f>
        <v>2600</v>
      </c>
      <c r="F21" s="33">
        <f t="shared" si="0"/>
        <v>3.2466856750400633E-2</v>
      </c>
    </row>
    <row r="22" spans="2:9" x14ac:dyDescent="0.25">
      <c r="B22" t="s">
        <v>3</v>
      </c>
      <c r="E22" s="34">
        <f>'Flip - Profit'!I56</f>
        <v>25776.666666666672</v>
      </c>
      <c r="F22" s="33">
        <f t="shared" si="0"/>
        <v>0.32187974775749761</v>
      </c>
    </row>
    <row r="23" spans="2:9" x14ac:dyDescent="0.25">
      <c r="B23" t="s">
        <v>113</v>
      </c>
      <c r="E23" s="34">
        <f>'Flip - Profit'!I58</f>
        <v>19360</v>
      </c>
      <c r="F23" s="33">
        <f t="shared" si="0"/>
        <v>0.24175321026452162</v>
      </c>
    </row>
    <row r="24" spans="2:9" x14ac:dyDescent="0.25">
      <c r="B24" t="s">
        <v>114</v>
      </c>
      <c r="E24" s="34">
        <f>'Flip - Profit'!I60</f>
        <v>30000</v>
      </c>
      <c r="F24" s="33">
        <f t="shared" si="0"/>
        <v>0.37461757788923805</v>
      </c>
    </row>
    <row r="25" spans="2:9" x14ac:dyDescent="0.25">
      <c r="B25" t="s">
        <v>0</v>
      </c>
      <c r="E25" s="34">
        <f>'Flip - Profit'!I62</f>
        <v>80081.666666666672</v>
      </c>
      <c r="F25" s="33">
        <f t="shared" si="0"/>
        <v>1</v>
      </c>
    </row>
    <row r="27" spans="2:9" x14ac:dyDescent="0.25">
      <c r="B27" s="14" t="s">
        <v>134</v>
      </c>
    </row>
    <row r="28" spans="2:9" x14ac:dyDescent="0.25">
      <c r="B28" s="556" t="s">
        <v>110</v>
      </c>
      <c r="C28" s="556"/>
      <c r="D28" s="556"/>
      <c r="E28" s="556"/>
      <c r="F28" s="556"/>
      <c r="G28" s="556"/>
      <c r="H28" s="556"/>
      <c r="I28" s="556"/>
    </row>
    <row r="30" spans="2:9" x14ac:dyDescent="0.25">
      <c r="B30" t="s">
        <v>112</v>
      </c>
      <c r="E30" s="34">
        <f>'Flip - Sales Price'!I52</f>
        <v>2220</v>
      </c>
      <c r="F30" s="33">
        <f t="shared" ref="F30:F35" si="1">E30/$E$35</f>
        <v>1.651412394295124E-2</v>
      </c>
    </row>
    <row r="31" spans="2:9" x14ac:dyDescent="0.25">
      <c r="B31" t="s">
        <v>111</v>
      </c>
      <c r="E31" s="34">
        <f>'Flip - Sales Price'!I54</f>
        <v>2475</v>
      </c>
      <c r="F31" s="33">
        <f t="shared" si="1"/>
        <v>1.8411016558019962E-2</v>
      </c>
    </row>
    <row r="32" spans="2:9" x14ac:dyDescent="0.25">
      <c r="B32" t="s">
        <v>3</v>
      </c>
      <c r="E32" s="34">
        <f>'Flip - Sales Price'!I56</f>
        <v>52185.38260273973</v>
      </c>
      <c r="F32" s="33">
        <f t="shared" si="1"/>
        <v>0.38819634068106995</v>
      </c>
    </row>
    <row r="33" spans="2:6" x14ac:dyDescent="0.25">
      <c r="B33" t="s">
        <v>113</v>
      </c>
      <c r="E33" s="34">
        <f>'Flip - Sales Price'!I58</f>
        <v>27550</v>
      </c>
      <c r="F33" s="33">
        <f t="shared" si="1"/>
        <v>0.20493879037311111</v>
      </c>
    </row>
    <row r="34" spans="2:6" x14ac:dyDescent="0.25">
      <c r="B34" t="s">
        <v>114</v>
      </c>
      <c r="E34" s="34">
        <f>'Flip - Sales Price'!I60</f>
        <v>50000</v>
      </c>
      <c r="F34" s="33">
        <f t="shared" si="1"/>
        <v>0.37193972844484774</v>
      </c>
    </row>
    <row r="35" spans="2:6" x14ac:dyDescent="0.25">
      <c r="B35" t="s">
        <v>0</v>
      </c>
      <c r="E35" s="34">
        <f>'Flip - Sales Price'!I62</f>
        <v>134430.38260273973</v>
      </c>
      <c r="F35" s="33">
        <f t="shared" si="1"/>
        <v>1</v>
      </c>
    </row>
  </sheetData>
  <mergeCells count="2">
    <mergeCell ref="B18:I18"/>
    <mergeCell ref="B28:I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Flip - Profit</vt:lpstr>
      <vt:lpstr>Flip - Sales Price</vt:lpstr>
      <vt:lpstr>Reno Budget Worksheet</vt:lpstr>
      <vt:lpstr>Data sheet</vt:lpstr>
      <vt:lpstr>'Flip - Profit'!Print_Area</vt:lpstr>
      <vt:lpstr>'Flip - Sales Price'!Print_Area</vt:lpstr>
      <vt:lpstr>Instructions!Print_Area</vt:lpstr>
    </vt:vector>
  </TitlesOfParts>
  <Company>Calvert Home Mortgage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Day</dc:creator>
  <cp:lastModifiedBy>Carolyn Schneider - Calvert Home Mortgage Inv. Corp.</cp:lastModifiedBy>
  <cp:lastPrinted>2015-01-26T17:39:19Z</cp:lastPrinted>
  <dcterms:created xsi:type="dcterms:W3CDTF">2010-02-17T02:11:49Z</dcterms:created>
  <dcterms:modified xsi:type="dcterms:W3CDTF">2025-05-05T16:39:29Z</dcterms:modified>
</cp:coreProperties>
</file>